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MAP CMH\Financial Statments\FY25\Statistics\"/>
    </mc:Choice>
  </mc:AlternateContent>
  <xr:revisionPtr revIDLastSave="0" documentId="8_{510C2B1F-58BB-49E0-AE0D-B3C64C823B38}" xr6:coauthVersionLast="47" xr6:coauthVersionMax="47" xr10:uidLastSave="{00000000-0000-0000-0000-000000000000}"/>
  <bookViews>
    <workbookView xWindow="-120" yWindow="-120" windowWidth="29040" windowHeight="15840" firstSheet="60" activeTab="60" xr2:uid="{00000000-000D-0000-FFFF-FFFF00000000}"/>
  </bookViews>
  <sheets>
    <sheet name="Paychex Sept 2019" sheetId="5" state="hidden" r:id="rId1"/>
    <sheet name="Paychex Aug 2019" sheetId="4" state="hidden" r:id="rId2"/>
    <sheet name="Oct 2019" sheetId="6" state="hidden" r:id="rId3"/>
    <sheet name="Paychex Nov 2019" sheetId="7" state="hidden" r:id="rId4"/>
    <sheet name="Dec 2019" sheetId="8" state="hidden" r:id="rId5"/>
    <sheet name="CBIZ Hours Feb 20" sheetId="10" state="hidden" r:id="rId6"/>
    <sheet name="CBIZ Hours Jan 20" sheetId="9" state="hidden" r:id="rId7"/>
    <sheet name="WorkMonthReport_2020-03_2020-03" sheetId="11" state="hidden" r:id="rId8"/>
    <sheet name="WorkMonthReport_2020-04_2020-04" sheetId="12" state="hidden" r:id="rId9"/>
    <sheet name="May 2020" sheetId="13" state="hidden" r:id="rId10"/>
    <sheet name="June 2020" sheetId="14" state="hidden" r:id="rId11"/>
    <sheet name="WorkMonthReport_2020-07_2020-07" sheetId="16" state="hidden" r:id="rId12"/>
    <sheet name="WorkMonthReport_2020-08_2020-08" sheetId="17" state="hidden" r:id="rId13"/>
    <sheet name="WorkMonthReport_2020-09_2020-09" sheetId="18" state="hidden" r:id="rId14"/>
    <sheet name="Oct 2020" sheetId="19" state="hidden" r:id="rId15"/>
    <sheet name="Nov 2020" sheetId="20" state="hidden" r:id="rId16"/>
    <sheet name="WorkMonthReport_2020-12_2020-12" sheetId="21" state="hidden" r:id="rId17"/>
    <sheet name="WorkMonthReport_2021-01_2021-01" sheetId="22" state="hidden" r:id="rId18"/>
    <sheet name="WorkMonthReport_2021-02_2021-02" sheetId="23" state="hidden" r:id="rId19"/>
    <sheet name="April 2021" sheetId="25" state="hidden" r:id="rId20"/>
    <sheet name="Mar 2021" sheetId="24" state="hidden" r:id="rId21"/>
    <sheet name="June 2021" sheetId="27" state="hidden" r:id="rId22"/>
    <sheet name="May 2021" sheetId="26" state="hidden" r:id="rId23"/>
    <sheet name="july 2021" sheetId="29" state="hidden" r:id="rId24"/>
    <sheet name="Oct 2021" sheetId="32" state="hidden" r:id="rId25"/>
    <sheet name="Sept 2021" sheetId="31" state="hidden" r:id="rId26"/>
    <sheet name="Aug 2021" sheetId="30" state="hidden" r:id="rId27"/>
    <sheet name="Dec 2021" sheetId="34" state="hidden" r:id="rId28"/>
    <sheet name="Nov 2021" sheetId="33" state="hidden" r:id="rId29"/>
    <sheet name="Jan 2022" sheetId="35" state="hidden" r:id="rId30"/>
    <sheet name="Feb 2022" sheetId="36" state="hidden" r:id="rId31"/>
    <sheet name="April 2022" sheetId="38" state="hidden" r:id="rId32"/>
    <sheet name="Mar 2022" sheetId="37" state="hidden" r:id="rId33"/>
    <sheet name="May 2022" sheetId="39" state="hidden" r:id="rId34"/>
    <sheet name="June 2022" sheetId="40" state="hidden" r:id="rId35"/>
    <sheet name="July 2022" sheetId="42" state="hidden" r:id="rId36"/>
    <sheet name="Aug 2022" sheetId="43" state="hidden" r:id="rId37"/>
    <sheet name="Oct 2022" sheetId="45" state="hidden" r:id="rId38"/>
    <sheet name="Sept 2022" sheetId="44" state="hidden" r:id="rId39"/>
    <sheet name="Nov 2022" sheetId="46" state="hidden" r:id="rId40"/>
    <sheet name="Dec 2022" sheetId="47" state="hidden" r:id="rId41"/>
    <sheet name="Jan 2023" sheetId="48" state="hidden" r:id="rId42"/>
    <sheet name="Feb 2023" sheetId="49" state="hidden" r:id="rId43"/>
    <sheet name="March 2023" sheetId="50" state="hidden" r:id="rId44"/>
    <sheet name="April 2023" sheetId="51" state="hidden" r:id="rId45"/>
    <sheet name="May" sheetId="52" state="hidden" r:id="rId46"/>
    <sheet name="June 2023" sheetId="53" state="hidden" r:id="rId47"/>
    <sheet name="Jul 2023" sheetId="55" state="hidden" r:id="rId48"/>
    <sheet name="Aug 23" sheetId="56" state="hidden" r:id="rId49"/>
    <sheet name="Sept 2023" sheetId="57" state="hidden" r:id="rId50"/>
    <sheet name="Oct 2023" sheetId="58" state="hidden" r:id="rId51"/>
    <sheet name="Nov 2023" sheetId="59" state="hidden" r:id="rId52"/>
    <sheet name="Jan 2024" sheetId="61" state="hidden" r:id="rId53"/>
    <sheet name="Dec 2023" sheetId="60" state="hidden" r:id="rId54"/>
    <sheet name="Feb 2024" sheetId="62" state="hidden" r:id="rId55"/>
    <sheet name="April 2024" sheetId="64" state="hidden" r:id="rId56"/>
    <sheet name="March 2024" sheetId="63" state="hidden" r:id="rId57"/>
    <sheet name="May 2024" sheetId="65" state="hidden" r:id="rId58"/>
    <sheet name="June 2024" sheetId="66" state="hidden" r:id="rId59"/>
    <sheet name="July 2024" sheetId="68" state="hidden" r:id="rId60"/>
    <sheet name="Jul 24-Jun 25   " sheetId="67" r:id="rId61"/>
    <sheet name="Jul 23-Jun 24   " sheetId="54" state="hidden" r:id="rId62"/>
    <sheet name="Jul 22-Jun 23  " sheetId="41" state="hidden" r:id="rId63"/>
    <sheet name="Jul 21-Jun 22 " sheetId="28" state="hidden" r:id="rId64"/>
    <sheet name="Jul 20-Jun 21" sheetId="1" state="hidden" r:id="rId65"/>
    <sheet name="Jul 19-Jun 20" sheetId="15" state="hidden" r:id="rId66"/>
    <sheet name="Jul 18-Jun 19 " sheetId="3" state="hidden" r:id="rId67"/>
  </sheets>
  <definedNames>
    <definedName name="_xlnm.Print_Area" localSheetId="36">'Aug 2022'!$A$1:$M$41</definedName>
    <definedName name="_xlnm.Print_Area" localSheetId="65">'Jul 19-Jun 20'!$AE$58:$AK$69</definedName>
    <definedName name="_xlnm.Print_Area" localSheetId="64">'Jul 20-Jun 21'!$AE$53:$AK$62</definedName>
    <definedName name="_xlnm.Print_Area" localSheetId="63">'Jul 21-Jun 22 '!#REF!</definedName>
    <definedName name="_xlnm.Print_Area" localSheetId="62">'Jul 22-Jun 23  '!#REF!</definedName>
    <definedName name="_xlnm.Print_Area" localSheetId="61">'Jul 23-Jun 24   '!#REF!</definedName>
    <definedName name="_xlnm.Print_Area" localSheetId="60">'Jul 24-Jun 25   '!#REF!</definedName>
    <definedName name="_xlnm.Print_Area" localSheetId="59">'July 2024'!$A$1:$M$44</definedName>
    <definedName name="_xlnm.Print_Area" localSheetId="34">'June 2022'!$A$1:$M$44</definedName>
    <definedName name="_xlnm.Print_Area" localSheetId="1">'Paychex Aug 2019'!$A$1:$O$206</definedName>
    <definedName name="_xlnm.Print_Titles" localSheetId="4">'Dec 2019'!$1:$1</definedName>
    <definedName name="_xlnm.Print_Titles" localSheetId="2">'Oct 2019'!$1:$1</definedName>
    <definedName name="_xlnm.Print_Titles" localSheetId="3">'Paychex Nov 2019'!$1:$1</definedName>
    <definedName name="_xlnm.Print_Titles" localSheetId="0">'Paychex Sept 2019'!$1:$1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67" l="1"/>
  <c r="J44" i="68"/>
  <c r="AA28" i="67"/>
  <c r="AC28" i="67" s="1"/>
  <c r="AA29" i="67"/>
  <c r="AC29" i="67" s="1"/>
  <c r="AA30" i="67"/>
  <c r="AA31" i="67"/>
  <c r="AC31" i="67" s="1"/>
  <c r="AA32" i="67"/>
  <c r="AC32" i="67" s="1"/>
  <c r="AA33" i="67"/>
  <c r="AC33" i="67" s="1"/>
  <c r="AA34" i="67"/>
  <c r="AC34" i="67" s="1"/>
  <c r="AA35" i="67"/>
  <c r="AC35" i="67" s="1"/>
  <c r="AA36" i="67"/>
  <c r="AC36" i="67" s="1"/>
  <c r="AA37" i="67"/>
  <c r="AC37" i="67" s="1"/>
  <c r="AA38" i="67"/>
  <c r="AA39" i="67"/>
  <c r="AC39" i="67" s="1"/>
  <c r="AA40" i="67"/>
  <c r="AC40" i="67" s="1"/>
  <c r="AA41" i="67"/>
  <c r="AC41" i="67" s="1"/>
  <c r="AA42" i="67"/>
  <c r="AA43" i="67"/>
  <c r="AC43" i="67" s="1"/>
  <c r="AA44" i="67"/>
  <c r="AC44" i="67" s="1"/>
  <c r="AA45" i="67"/>
  <c r="AC45" i="67" s="1"/>
  <c r="AA46" i="67"/>
  <c r="AC46" i="67" s="1"/>
  <c r="AA47" i="67"/>
  <c r="AA48" i="67"/>
  <c r="AC48" i="67" s="1"/>
  <c r="AA49" i="67"/>
  <c r="AC49" i="67" s="1"/>
  <c r="AA50" i="67"/>
  <c r="AA51" i="67"/>
  <c r="AC51" i="67" s="1"/>
  <c r="AA52" i="67"/>
  <c r="AA53" i="67"/>
  <c r="AC53" i="67" s="1"/>
  <c r="AA54" i="67"/>
  <c r="AC54" i="67" s="1"/>
  <c r="AA27" i="67"/>
  <c r="AA19" i="67"/>
  <c r="AC19" i="67" s="1"/>
  <c r="AA14" i="67"/>
  <c r="AA8" i="67"/>
  <c r="AA11" i="67"/>
  <c r="AC11" i="67" s="1"/>
  <c r="P12" i="67"/>
  <c r="Q12" i="67"/>
  <c r="R12" i="67"/>
  <c r="S12" i="67"/>
  <c r="T12" i="67"/>
  <c r="U12" i="67"/>
  <c r="V12" i="67"/>
  <c r="W12" i="67"/>
  <c r="X12" i="67"/>
  <c r="Y12" i="67"/>
  <c r="Z12" i="67"/>
  <c r="Z55" i="67"/>
  <c r="Z56" i="67" s="1"/>
  <c r="Y55" i="67"/>
  <c r="Y56" i="67" s="1"/>
  <c r="X55" i="67"/>
  <c r="X56" i="67" s="1"/>
  <c r="V55" i="67"/>
  <c r="V56" i="67" s="1"/>
  <c r="U55" i="67"/>
  <c r="U56" i="67" s="1"/>
  <c r="S55" i="67"/>
  <c r="S56" i="67" s="1"/>
  <c r="R55" i="67"/>
  <c r="R56" i="67" s="1"/>
  <c r="Q55" i="67"/>
  <c r="Q56" i="67" s="1"/>
  <c r="O55" i="67"/>
  <c r="O56" i="67" s="1"/>
  <c r="AC38" i="67"/>
  <c r="W55" i="67"/>
  <c r="W56" i="67" s="1"/>
  <c r="N21" i="67"/>
  <c r="O21" i="67" s="1"/>
  <c r="AA21" i="67" s="1"/>
  <c r="N20" i="67"/>
  <c r="O20" i="67" s="1"/>
  <c r="N16" i="67"/>
  <c r="O16" i="67" s="1"/>
  <c r="AA16" i="67" s="1"/>
  <c r="N15" i="67"/>
  <c r="O15" i="67" s="1"/>
  <c r="Q17" i="67"/>
  <c r="P17" i="67"/>
  <c r="N14" i="67"/>
  <c r="N11" i="67"/>
  <c r="N10" i="67"/>
  <c r="O10" i="67" s="1"/>
  <c r="AA10" i="67" s="1"/>
  <c r="N9" i="67"/>
  <c r="O9" i="67" s="1"/>
  <c r="AA9" i="67" s="1"/>
  <c r="N7" i="67"/>
  <c r="O7" i="67" s="1"/>
  <c r="AA7" i="67" s="1"/>
  <c r="N6" i="67"/>
  <c r="O6" i="67" s="1"/>
  <c r="AA6" i="67" s="1"/>
  <c r="N5" i="67"/>
  <c r="O5" i="67" s="1"/>
  <c r="AA5" i="67" s="1"/>
  <c r="AA52" i="54"/>
  <c r="AA40" i="54"/>
  <c r="AA38" i="54"/>
  <c r="AA37" i="54"/>
  <c r="AC28" i="54"/>
  <c r="AA28" i="54"/>
  <c r="AA29" i="54"/>
  <c r="AA30" i="54"/>
  <c r="AA31" i="54"/>
  <c r="AA32" i="54"/>
  <c r="AA33" i="54"/>
  <c r="AA34" i="54"/>
  <c r="AA35" i="54"/>
  <c r="AA36" i="54"/>
  <c r="AA39" i="54"/>
  <c r="AA41" i="54"/>
  <c r="AA42" i="54"/>
  <c r="AA43" i="54"/>
  <c r="AA44" i="54"/>
  <c r="AA45" i="54"/>
  <c r="AA46" i="54"/>
  <c r="AA47" i="54"/>
  <c r="AA48" i="54"/>
  <c r="AA49" i="54"/>
  <c r="AA50" i="54"/>
  <c r="AA51" i="54"/>
  <c r="AA53" i="54"/>
  <c r="AA54" i="54"/>
  <c r="AA55" i="54"/>
  <c r="AA56" i="54"/>
  <c r="AA57" i="54"/>
  <c r="AA58" i="54"/>
  <c r="AA59" i="54"/>
  <c r="AA60" i="54"/>
  <c r="AA61" i="54"/>
  <c r="AA62" i="54"/>
  <c r="AA27" i="54"/>
  <c r="J44" i="66"/>
  <c r="AC40" i="54"/>
  <c r="AA21" i="54"/>
  <c r="AA20" i="54"/>
  <c r="AA19" i="54"/>
  <c r="Z21" i="54"/>
  <c r="Z20" i="54"/>
  <c r="AA15" i="54"/>
  <c r="AA16" i="54"/>
  <c r="AA14" i="54"/>
  <c r="Z15" i="54"/>
  <c r="Z16" i="54"/>
  <c r="Z14" i="54"/>
  <c r="AA6" i="54"/>
  <c r="AA7" i="54"/>
  <c r="AA8" i="54"/>
  <c r="AA9" i="54"/>
  <c r="AA10" i="54"/>
  <c r="AA11" i="54"/>
  <c r="AA5" i="54"/>
  <c r="Z6" i="54"/>
  <c r="Z7" i="54"/>
  <c r="Z8" i="54"/>
  <c r="Z9" i="54"/>
  <c r="Z10" i="54"/>
  <c r="Z5" i="54"/>
  <c r="AC57" i="54"/>
  <c r="Y63" i="54"/>
  <c r="Y64" i="54" s="1"/>
  <c r="Y65" i="54" s="1"/>
  <c r="J44" i="65"/>
  <c r="AC19" i="54"/>
  <c r="Y20" i="54"/>
  <c r="Y21" i="54"/>
  <c r="Y19" i="54"/>
  <c r="Y15" i="54"/>
  <c r="Y16" i="54"/>
  <c r="Y14" i="54"/>
  <c r="Y6" i="54"/>
  <c r="Y7" i="54"/>
  <c r="Y8" i="54"/>
  <c r="Y9" i="54"/>
  <c r="Y10" i="54"/>
  <c r="Y11" i="54"/>
  <c r="Y5" i="54"/>
  <c r="J45" i="64"/>
  <c r="W22" i="54"/>
  <c r="X22" i="54"/>
  <c r="J45" i="63"/>
  <c r="J43" i="63"/>
  <c r="W62" i="54"/>
  <c r="W61" i="54"/>
  <c r="W60" i="54"/>
  <c r="W59" i="54"/>
  <c r="W56" i="54"/>
  <c r="W55" i="54"/>
  <c r="W54" i="54"/>
  <c r="W53" i="54"/>
  <c r="W52" i="54"/>
  <c r="W51" i="54"/>
  <c r="W50" i="54"/>
  <c r="W49" i="54"/>
  <c r="W47" i="54"/>
  <c r="W46" i="54"/>
  <c r="W44" i="54"/>
  <c r="W43" i="54"/>
  <c r="W42" i="54"/>
  <c r="W41" i="54"/>
  <c r="W39" i="54"/>
  <c r="W38" i="54"/>
  <c r="W37" i="54"/>
  <c r="W35" i="54"/>
  <c r="W33" i="54"/>
  <c r="W32" i="54"/>
  <c r="W31" i="54"/>
  <c r="W30" i="54"/>
  <c r="W29" i="54"/>
  <c r="W27" i="54"/>
  <c r="K43" i="62"/>
  <c r="J43" i="61"/>
  <c r="J43" i="60"/>
  <c r="T62" i="54"/>
  <c r="T61" i="54"/>
  <c r="T60" i="54"/>
  <c r="T59" i="54"/>
  <c r="T58" i="54"/>
  <c r="T56" i="54"/>
  <c r="T55" i="54"/>
  <c r="T54" i="54"/>
  <c r="T53" i="54"/>
  <c r="T52" i="54"/>
  <c r="T51" i="54"/>
  <c r="T50" i="54"/>
  <c r="T49" i="54"/>
  <c r="T47" i="54"/>
  <c r="T46" i="54"/>
  <c r="T44" i="54"/>
  <c r="T43" i="54"/>
  <c r="T42" i="54"/>
  <c r="T41" i="54"/>
  <c r="T39" i="54"/>
  <c r="T38" i="54"/>
  <c r="T37" i="54"/>
  <c r="T35" i="54"/>
  <c r="T33" i="54"/>
  <c r="T32" i="54"/>
  <c r="T31" i="54"/>
  <c r="T30" i="54"/>
  <c r="T29" i="54"/>
  <c r="T27" i="54"/>
  <c r="S63" i="54"/>
  <c r="S64" i="54" s="1"/>
  <c r="S62" i="54"/>
  <c r="S29" i="54"/>
  <c r="S30" i="54"/>
  <c r="S31" i="54"/>
  <c r="S32" i="54"/>
  <c r="S33" i="54"/>
  <c r="S36" i="54"/>
  <c r="S38" i="54"/>
  <c r="S39" i="54"/>
  <c r="S41" i="54"/>
  <c r="S42" i="54"/>
  <c r="S43" i="54"/>
  <c r="S44" i="54"/>
  <c r="S45" i="54"/>
  <c r="S47" i="54"/>
  <c r="S50" i="54"/>
  <c r="S51" i="54"/>
  <c r="S52" i="54"/>
  <c r="S53" i="54"/>
  <c r="S54" i="54"/>
  <c r="S55" i="54"/>
  <c r="S56" i="54"/>
  <c r="S59" i="54"/>
  <c r="S60" i="54"/>
  <c r="S61" i="54"/>
  <c r="J43" i="59"/>
  <c r="S27" i="54"/>
  <c r="J45" i="58"/>
  <c r="J44" i="58"/>
  <c r="R29" i="58" a="1"/>
  <c r="R29" i="58" s="1"/>
  <c r="R14" i="54"/>
  <c r="S14" i="54" s="1"/>
  <c r="T14" i="54" s="1"/>
  <c r="U14" i="54" s="1"/>
  <c r="V14" i="54" s="1"/>
  <c r="W14" i="54" s="1"/>
  <c r="X14" i="54" s="1"/>
  <c r="J43" i="57"/>
  <c r="N5" i="54"/>
  <c r="O5" i="54" s="1"/>
  <c r="J44" i="56"/>
  <c r="J43" i="56"/>
  <c r="P62" i="54"/>
  <c r="P61" i="54"/>
  <c r="P60" i="54"/>
  <c r="P59" i="54"/>
  <c r="P56" i="54"/>
  <c r="P55" i="54"/>
  <c r="P54" i="54"/>
  <c r="P53" i="54"/>
  <c r="P51" i="54"/>
  <c r="P50" i="54"/>
  <c r="P49" i="54"/>
  <c r="P48" i="54"/>
  <c r="P47" i="54"/>
  <c r="P46" i="54"/>
  <c r="P45" i="54"/>
  <c r="P44" i="54"/>
  <c r="P43" i="54"/>
  <c r="P42" i="54"/>
  <c r="P41" i="54"/>
  <c r="P39" i="54"/>
  <c r="P36" i="54"/>
  <c r="P35" i="54"/>
  <c r="P34" i="54"/>
  <c r="P33" i="54"/>
  <c r="P32" i="54"/>
  <c r="P31" i="54"/>
  <c r="P30" i="54"/>
  <c r="P29" i="54"/>
  <c r="P27" i="54"/>
  <c r="P14" i="54"/>
  <c r="P8" i="54"/>
  <c r="Q8" i="54" s="1"/>
  <c r="R8" i="54" s="1"/>
  <c r="S8" i="54" s="1"/>
  <c r="T8" i="54" s="1"/>
  <c r="U8" i="54" s="1"/>
  <c r="V8" i="54" s="1"/>
  <c r="W8" i="54" s="1"/>
  <c r="X8" i="54" s="1"/>
  <c r="K44" i="55"/>
  <c r="N21" i="54"/>
  <c r="O21" i="54" s="1"/>
  <c r="P21" i="54" s="1"/>
  <c r="Q21" i="54" s="1"/>
  <c r="R21" i="54" s="1"/>
  <c r="S21" i="54" s="1"/>
  <c r="T21" i="54" s="1"/>
  <c r="U21" i="54" s="1"/>
  <c r="V21" i="54" s="1"/>
  <c r="W21" i="54" s="1"/>
  <c r="X21" i="54" s="1"/>
  <c r="N20" i="54"/>
  <c r="O20" i="54" s="1"/>
  <c r="N16" i="54"/>
  <c r="O16" i="54" s="1"/>
  <c r="P16" i="54" s="1"/>
  <c r="N15" i="54"/>
  <c r="O15" i="54" s="1"/>
  <c r="P15" i="54" s="1"/>
  <c r="Q15" i="54" s="1"/>
  <c r="R15" i="54" s="1"/>
  <c r="S15" i="54" s="1"/>
  <c r="T15" i="54" s="1"/>
  <c r="U15" i="54" s="1"/>
  <c r="V15" i="54" s="1"/>
  <c r="W15" i="54" s="1"/>
  <c r="X15" i="54" s="1"/>
  <c r="N14" i="54"/>
  <c r="N11" i="54"/>
  <c r="O11" i="54" s="1"/>
  <c r="P11" i="54" s="1"/>
  <c r="N10" i="54"/>
  <c r="O10" i="54" s="1"/>
  <c r="N9" i="54"/>
  <c r="O9" i="54" s="1"/>
  <c r="N7" i="54"/>
  <c r="O7" i="54" s="1"/>
  <c r="P7" i="54" s="1"/>
  <c r="N6" i="54"/>
  <c r="O6" i="54" s="1"/>
  <c r="P6" i="54" s="1"/>
  <c r="Q6" i="54" s="1"/>
  <c r="R6" i="54" s="1"/>
  <c r="S6" i="54" s="1"/>
  <c r="T6" i="54" s="1"/>
  <c r="U6" i="54" s="1"/>
  <c r="V6" i="54" s="1"/>
  <c r="W6" i="54" s="1"/>
  <c r="X6" i="54" s="1"/>
  <c r="AA29" i="41"/>
  <c r="AC32" i="41"/>
  <c r="AA32" i="41"/>
  <c r="AA41" i="41"/>
  <c r="AC46" i="41"/>
  <c r="AA46" i="41"/>
  <c r="AA57" i="41"/>
  <c r="AA27" i="41"/>
  <c r="AA28" i="41"/>
  <c r="AA30" i="41"/>
  <c r="AA31" i="41"/>
  <c r="AA33" i="41"/>
  <c r="AA34" i="41"/>
  <c r="AA35" i="41"/>
  <c r="AA36" i="41"/>
  <c r="AA37" i="41"/>
  <c r="AA38" i="41"/>
  <c r="AA39" i="41"/>
  <c r="AA40" i="41"/>
  <c r="AA42" i="41"/>
  <c r="AA43" i="41"/>
  <c r="AA44" i="41"/>
  <c r="AA45" i="41"/>
  <c r="AA47" i="41"/>
  <c r="AA48" i="41"/>
  <c r="AA49" i="41"/>
  <c r="AA50" i="41"/>
  <c r="AA51" i="41"/>
  <c r="AA52" i="41"/>
  <c r="AA53" i="41"/>
  <c r="AA54" i="41"/>
  <c r="AA55" i="41"/>
  <c r="AA56" i="41"/>
  <c r="AA58" i="41"/>
  <c r="AA59" i="41"/>
  <c r="AA60" i="41"/>
  <c r="AA61" i="41"/>
  <c r="AA26" i="41"/>
  <c r="J44" i="53"/>
  <c r="K42" i="52"/>
  <c r="Y61" i="41"/>
  <c r="Y60" i="41"/>
  <c r="Y59" i="41"/>
  <c r="Y58" i="41"/>
  <c r="Y56" i="41"/>
  <c r="Y55" i="41"/>
  <c r="Y54" i="41"/>
  <c r="Y53" i="41"/>
  <c r="Y51" i="41"/>
  <c r="Y49" i="41"/>
  <c r="Y48" i="41"/>
  <c r="Y47" i="41"/>
  <c r="Y45" i="41"/>
  <c r="Y43" i="41"/>
  <c r="Y42" i="41"/>
  <c r="Y40" i="41"/>
  <c r="Y39" i="41"/>
  <c r="Y37" i="41"/>
  <c r="Y36" i="41"/>
  <c r="Y35" i="41"/>
  <c r="Y34" i="41"/>
  <c r="Y33" i="41"/>
  <c r="Y31" i="41"/>
  <c r="Y30" i="41"/>
  <c r="Y29" i="41"/>
  <c r="Y28" i="41"/>
  <c r="Y27" i="41"/>
  <c r="Y26" i="41"/>
  <c r="J43" i="51"/>
  <c r="V6" i="41"/>
  <c r="W6" i="41"/>
  <c r="X6" i="41" s="1"/>
  <c r="Y6" i="41" s="1"/>
  <c r="Z6" i="41" s="1"/>
  <c r="J43" i="50"/>
  <c r="Q23" i="67" l="1"/>
  <c r="P23" i="67"/>
  <c r="O17" i="67"/>
  <c r="AA15" i="67"/>
  <c r="O22" i="67"/>
  <c r="AA22" i="67" s="1"/>
  <c r="AA20" i="67"/>
  <c r="O12" i="67"/>
  <c r="R17" i="67"/>
  <c r="R23" i="67" s="1"/>
  <c r="AC42" i="67"/>
  <c r="AC52" i="67"/>
  <c r="AC9" i="67"/>
  <c r="AC10" i="67"/>
  <c r="AC16" i="67"/>
  <c r="T55" i="67"/>
  <c r="T56" i="67" s="1"/>
  <c r="AC30" i="67"/>
  <c r="AC50" i="67"/>
  <c r="AC21" i="67"/>
  <c r="P55" i="67"/>
  <c r="P56" i="67" s="1"/>
  <c r="AC47" i="67"/>
  <c r="Z63" i="54"/>
  <c r="Z64" i="54" s="1"/>
  <c r="AC45" i="54"/>
  <c r="AC34" i="54"/>
  <c r="AC35" i="54"/>
  <c r="AC51" i="54"/>
  <c r="AC55" i="54"/>
  <c r="X63" i="54"/>
  <c r="X64" i="54" s="1"/>
  <c r="AC49" i="54"/>
  <c r="AC30" i="54"/>
  <c r="AC29" i="54"/>
  <c r="AC39" i="54"/>
  <c r="AC44" i="54"/>
  <c r="AC53" i="54"/>
  <c r="AC59" i="54"/>
  <c r="AC38" i="54"/>
  <c r="AC54" i="54"/>
  <c r="AC31" i="54"/>
  <c r="AC42" i="54"/>
  <c r="AC50" i="54"/>
  <c r="AC61" i="54"/>
  <c r="AC52" i="54"/>
  <c r="AC60" i="54"/>
  <c r="AC27" i="54"/>
  <c r="AC32" i="54"/>
  <c r="AC36" i="54"/>
  <c r="AC43" i="54"/>
  <c r="AC47" i="54"/>
  <c r="AC56" i="54"/>
  <c r="AC62" i="54"/>
  <c r="AC46" i="54"/>
  <c r="AC8" i="54"/>
  <c r="AC37" i="54"/>
  <c r="W63" i="54"/>
  <c r="W64" i="54" s="1"/>
  <c r="V63" i="54"/>
  <c r="V64" i="54" s="1"/>
  <c r="AC33" i="54"/>
  <c r="U63" i="54"/>
  <c r="U64" i="54" s="1"/>
  <c r="AC58" i="54"/>
  <c r="AC41" i="54"/>
  <c r="AC48" i="54"/>
  <c r="T63" i="54"/>
  <c r="T64" i="54" s="1"/>
  <c r="R63" i="54"/>
  <c r="R64" i="54" s="1"/>
  <c r="P10" i="54"/>
  <c r="P20" i="54"/>
  <c r="Q20" i="54" s="1"/>
  <c r="R20" i="54" s="1"/>
  <c r="S20" i="54" s="1"/>
  <c r="Q16" i="54"/>
  <c r="R16" i="54" s="1"/>
  <c r="S16" i="54" s="1"/>
  <c r="T16" i="54" s="1"/>
  <c r="U16" i="54" s="1"/>
  <c r="V16" i="54" s="1"/>
  <c r="W16" i="54" s="1"/>
  <c r="X16" i="54" s="1"/>
  <c r="Q11" i="54"/>
  <c r="Q7" i="54"/>
  <c r="P5" i="54"/>
  <c r="Q5" i="54" s="1"/>
  <c r="R5" i="54" s="1"/>
  <c r="S5" i="54" s="1"/>
  <c r="T5" i="54" s="1"/>
  <c r="U5" i="54" s="1"/>
  <c r="V5" i="54" s="1"/>
  <c r="W5" i="54" s="1"/>
  <c r="X5" i="54" s="1"/>
  <c r="O22" i="54"/>
  <c r="P9" i="54"/>
  <c r="Q9" i="54" s="1"/>
  <c r="R9" i="54" s="1"/>
  <c r="S9" i="54" s="1"/>
  <c r="T9" i="54" s="1"/>
  <c r="U9" i="54" s="1"/>
  <c r="V9" i="54" s="1"/>
  <c r="W9" i="54" s="1"/>
  <c r="X9" i="54" s="1"/>
  <c r="Q14" i="54"/>
  <c r="Q63" i="54"/>
  <c r="Q64" i="54" s="1"/>
  <c r="P63" i="54"/>
  <c r="P64" i="54" s="1"/>
  <c r="O17" i="54"/>
  <c r="O12" i="54"/>
  <c r="O63" i="54"/>
  <c r="O64" i="54" s="1"/>
  <c r="AC57" i="41"/>
  <c r="AC56" i="41"/>
  <c r="AC43" i="41"/>
  <c r="AC41" i="41"/>
  <c r="AC29" i="41"/>
  <c r="AC39" i="41"/>
  <c r="V62" i="41"/>
  <c r="J43" i="49"/>
  <c r="V5" i="41"/>
  <c r="W5" i="41" s="1"/>
  <c r="X5" i="41" s="1"/>
  <c r="Y5" i="41" s="1"/>
  <c r="Z5" i="41" s="1"/>
  <c r="J44" i="48"/>
  <c r="J44" i="47"/>
  <c r="J43" i="46"/>
  <c r="J43" i="45"/>
  <c r="Q5" i="41"/>
  <c r="R5" i="41" s="1"/>
  <c r="S5" i="41" s="1"/>
  <c r="T5" i="41" s="1"/>
  <c r="L42" i="44"/>
  <c r="K42" i="44"/>
  <c r="J45" i="43"/>
  <c r="J42" i="43"/>
  <c r="P15" i="41"/>
  <c r="P9" i="41"/>
  <c r="K43" i="42"/>
  <c r="O61" i="41"/>
  <c r="O60" i="41"/>
  <c r="O59" i="41"/>
  <c r="O58" i="41"/>
  <c r="AC58" i="41" s="1"/>
  <c r="O55" i="41"/>
  <c r="O54" i="41"/>
  <c r="O53" i="41"/>
  <c r="O52" i="41"/>
  <c r="AC52" i="41" s="1"/>
  <c r="O51" i="41"/>
  <c r="O50" i="41"/>
  <c r="O49" i="41"/>
  <c r="O48" i="41"/>
  <c r="O47" i="41"/>
  <c r="O45" i="41"/>
  <c r="O44" i="41"/>
  <c r="O42" i="41"/>
  <c r="AC42" i="41" s="1"/>
  <c r="O40" i="41"/>
  <c r="O38" i="41"/>
  <c r="O37" i="41"/>
  <c r="O36" i="41"/>
  <c r="O35" i="41"/>
  <c r="O34" i="41"/>
  <c r="O33" i="41"/>
  <c r="O31" i="41"/>
  <c r="O30" i="41"/>
  <c r="O28" i="41"/>
  <c r="O27" i="41"/>
  <c r="O26" i="41"/>
  <c r="N20" i="41"/>
  <c r="O20" i="41" s="1"/>
  <c r="Z62" i="41"/>
  <c r="Z63" i="41" s="1"/>
  <c r="Y62" i="41"/>
  <c r="Y63" i="41" s="1"/>
  <c r="X62" i="41"/>
  <c r="X63" i="41" s="1"/>
  <c r="W62" i="41"/>
  <c r="W63" i="41" s="1"/>
  <c r="N21" i="41"/>
  <c r="O21" i="41" s="1"/>
  <c r="N17" i="41"/>
  <c r="O17" i="41" s="1"/>
  <c r="N16" i="41"/>
  <c r="O16" i="41" s="1"/>
  <c r="N15" i="41"/>
  <c r="N12" i="41"/>
  <c r="O12" i="41" s="1"/>
  <c r="N11" i="41"/>
  <c r="O11" i="41" s="1"/>
  <c r="N10" i="41"/>
  <c r="O10" i="41" s="1"/>
  <c r="N8" i="41"/>
  <c r="O8" i="41" s="1"/>
  <c r="N7" i="41"/>
  <c r="O7" i="41" s="1"/>
  <c r="N6" i="41"/>
  <c r="O6" i="41" s="1"/>
  <c r="N5" i="41"/>
  <c r="O5" i="41" s="1"/>
  <c r="AC42" i="28"/>
  <c r="AC50" i="28"/>
  <c r="AC51" i="28"/>
  <c r="J44" i="40"/>
  <c r="J42" i="40"/>
  <c r="Z10" i="28"/>
  <c r="AA10" i="28" s="1" a="1"/>
  <c r="AA10" i="28" s="1"/>
  <c r="J43" i="39"/>
  <c r="J43" i="38"/>
  <c r="O23" i="67" l="1"/>
  <c r="AC7" i="67"/>
  <c r="P57" i="67"/>
  <c r="S17" i="67"/>
  <c r="S23" i="67" s="1"/>
  <c r="AA55" i="67"/>
  <c r="AA56" i="67" s="1"/>
  <c r="AC27" i="67"/>
  <c r="AC56" i="67" s="1"/>
  <c r="O57" i="67"/>
  <c r="AC6" i="67"/>
  <c r="AC8" i="67"/>
  <c r="AC5" i="54"/>
  <c r="S22" i="54"/>
  <c r="T22" i="54" s="1"/>
  <c r="T20" i="54"/>
  <c r="U20" i="54" s="1"/>
  <c r="V20" i="54" s="1"/>
  <c r="W20" i="54" s="1"/>
  <c r="X20" i="54" s="1"/>
  <c r="AC9" i="54"/>
  <c r="AC16" i="54"/>
  <c r="R7" i="54"/>
  <c r="Q10" i="54"/>
  <c r="R10" i="54" s="1"/>
  <c r="R11" i="54"/>
  <c r="S11" i="54" s="1"/>
  <c r="T11" i="54" s="1"/>
  <c r="U11" i="54" s="1"/>
  <c r="V11" i="54" s="1"/>
  <c r="W11" i="54" s="1"/>
  <c r="X11" i="54" s="1"/>
  <c r="O23" i="54"/>
  <c r="O65" i="54" s="1"/>
  <c r="P12" i="54"/>
  <c r="AC6" i="54"/>
  <c r="AC64" i="54"/>
  <c r="Q17" i="54"/>
  <c r="P17" i="54"/>
  <c r="AA63" i="54"/>
  <c r="AC21" i="54"/>
  <c r="P22" i="54"/>
  <c r="Q9" i="41"/>
  <c r="R9" i="41" s="1"/>
  <c r="S9" i="41" s="1"/>
  <c r="T9" i="41" s="1"/>
  <c r="P7" i="41"/>
  <c r="Q7" i="41" s="1"/>
  <c r="R7" i="41" s="1"/>
  <c r="S7" i="41" s="1"/>
  <c r="T7" i="41" s="1"/>
  <c r="U7" i="41" s="1"/>
  <c r="V7" i="41" s="1"/>
  <c r="W7" i="41" s="1"/>
  <c r="X7" i="41" s="1"/>
  <c r="Y7" i="41" s="1"/>
  <c r="Z7" i="41" s="1"/>
  <c r="AA7" i="41"/>
  <c r="AC7" i="41" s="1"/>
  <c r="P16" i="41"/>
  <c r="Q16" i="41" s="1"/>
  <c r="R16" i="41" s="1"/>
  <c r="S16" i="41" s="1"/>
  <c r="T16" i="41" s="1"/>
  <c r="U16" i="41" s="1"/>
  <c r="V16" i="41" s="1"/>
  <c r="W16" i="41" s="1"/>
  <c r="X16" i="41" s="1"/>
  <c r="Y16" i="41" s="1"/>
  <c r="Z16" i="41" s="1"/>
  <c r="AA16" i="41"/>
  <c r="AC48" i="41"/>
  <c r="AC45" i="41"/>
  <c r="V63" i="41"/>
  <c r="AC60" i="41"/>
  <c r="AC59" i="41"/>
  <c r="AC54" i="41"/>
  <c r="AC53" i="41"/>
  <c r="AC50" i="41"/>
  <c r="AC49" i="41"/>
  <c r="AC44" i="41"/>
  <c r="U62" i="41"/>
  <c r="U63" i="41" s="1"/>
  <c r="AC47" i="41"/>
  <c r="AC51" i="41"/>
  <c r="AC55" i="41"/>
  <c r="AC61" i="41"/>
  <c r="AC31" i="41"/>
  <c r="AC16" i="41"/>
  <c r="T62" i="41"/>
  <c r="AC26" i="41"/>
  <c r="AC35" i="41"/>
  <c r="AC30" i="41"/>
  <c r="S62" i="41"/>
  <c r="S63" i="41" s="1"/>
  <c r="P20" i="41"/>
  <c r="Q15" i="41"/>
  <c r="AC38" i="41"/>
  <c r="AC27" i="41"/>
  <c r="AC37" i="41"/>
  <c r="AC34" i="41"/>
  <c r="AC33" i="41"/>
  <c r="AC28" i="41"/>
  <c r="R62" i="41"/>
  <c r="R63" i="41" s="1"/>
  <c r="AC40" i="41"/>
  <c r="AC36" i="41"/>
  <c r="Q62" i="41"/>
  <c r="Q63" i="41" s="1"/>
  <c r="O13" i="41"/>
  <c r="P21" i="41"/>
  <c r="P22" i="41" s="1"/>
  <c r="P17" i="41"/>
  <c r="P10" i="41"/>
  <c r="P11" i="41"/>
  <c r="P5" i="41"/>
  <c r="AA5" i="41" s="1"/>
  <c r="P6" i="41"/>
  <c r="O62" i="41"/>
  <c r="O63" i="41" s="1"/>
  <c r="P12" i="41"/>
  <c r="P8" i="41"/>
  <c r="P62" i="41"/>
  <c r="P63" i="41" s="1"/>
  <c r="O18" i="41"/>
  <c r="J43" i="37"/>
  <c r="W58" i="28"/>
  <c r="AA45" i="28"/>
  <c r="AC45" i="28" s="1"/>
  <c r="J43" i="36"/>
  <c r="AA53" i="28"/>
  <c r="AC53" i="28" s="1"/>
  <c r="AA39" i="28"/>
  <c r="AC39" i="28" s="1"/>
  <c r="AA27" i="28"/>
  <c r="AC27" i="28" s="1"/>
  <c r="J43" i="35"/>
  <c r="AA47" i="28"/>
  <c r="AC47" i="28" s="1"/>
  <c r="AA44" i="28"/>
  <c r="AC44" i="28" s="1"/>
  <c r="J43" i="34"/>
  <c r="T58" i="28"/>
  <c r="AA51" i="28"/>
  <c r="J43" i="33"/>
  <c r="AA50" i="28"/>
  <c r="AA42" i="28"/>
  <c r="AA33" i="28"/>
  <c r="AC33" i="28" s="1"/>
  <c r="S7" i="28"/>
  <c r="T7" i="28" s="1"/>
  <c r="U7" i="28" s="1"/>
  <c r="V7" i="28" s="1"/>
  <c r="W7" i="28" s="1"/>
  <c r="X7" i="28" s="1"/>
  <c r="Y7" i="28" s="1"/>
  <c r="Z7" i="28" s="1"/>
  <c r="J40" i="32"/>
  <c r="AA55" i="28"/>
  <c r="AC55" i="28" s="1"/>
  <c r="AA49" i="28"/>
  <c r="AC49" i="28" s="1"/>
  <c r="AA48" i="28"/>
  <c r="AC48" i="28" s="1"/>
  <c r="AA38" i="28"/>
  <c r="AC38" i="28" s="1"/>
  <c r="AA34" i="28"/>
  <c r="AC34" i="28" s="1"/>
  <c r="AA32" i="28"/>
  <c r="AC32" i="28" s="1"/>
  <c r="J44" i="31"/>
  <c r="J43" i="31"/>
  <c r="AA41" i="28"/>
  <c r="AC41" i="28" s="1"/>
  <c r="P58" i="28"/>
  <c r="J42" i="30"/>
  <c r="O58" i="28"/>
  <c r="J41" i="29"/>
  <c r="N17" i="28"/>
  <c r="O17" i="28" s="1"/>
  <c r="N6" i="28"/>
  <c r="O6" i="28" s="1"/>
  <c r="N16" i="28"/>
  <c r="P16" i="28" s="1"/>
  <c r="Z58" i="28"/>
  <c r="Y58" i="28"/>
  <c r="Y59" i="28" s="1"/>
  <c r="X58" i="28"/>
  <c r="X59" i="28" s="1"/>
  <c r="AA35" i="28"/>
  <c r="AC35" i="28" s="1"/>
  <c r="N13" i="28"/>
  <c r="O13" i="28" s="1"/>
  <c r="N22" i="28"/>
  <c r="O22" i="28" s="1"/>
  <c r="N12" i="28"/>
  <c r="O12" i="28" s="1"/>
  <c r="N11" i="28"/>
  <c r="O11" i="28" s="1"/>
  <c r="N21" i="28"/>
  <c r="O21" i="28" s="1"/>
  <c r="N9" i="28"/>
  <c r="O9" i="28" s="1"/>
  <c r="N18" i="28"/>
  <c r="O18" i="28" s="1"/>
  <c r="N8" i="28"/>
  <c r="O8" i="28" s="1"/>
  <c r="N7" i="28"/>
  <c r="O7" i="28" s="1"/>
  <c r="N5" i="28"/>
  <c r="O5" i="28" s="1"/>
  <c r="AC51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18" i="1"/>
  <c r="AA51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18" i="1"/>
  <c r="Z51" i="1"/>
  <c r="J41" i="27"/>
  <c r="Z50" i="1"/>
  <c r="J41" i="26"/>
  <c r="J40" i="26"/>
  <c r="Y50" i="1"/>
  <c r="Y51" i="1" s="1"/>
  <c r="J41" i="25"/>
  <c r="X50" i="1"/>
  <c r="X51" i="1" s="1"/>
  <c r="J41" i="24"/>
  <c r="W50" i="1"/>
  <c r="W51" i="1" s="1"/>
  <c r="V50" i="1"/>
  <c r="V51" i="1" s="1"/>
  <c r="J41" i="23"/>
  <c r="J41" i="22"/>
  <c r="U50" i="1"/>
  <c r="U51" i="1" s="1"/>
  <c r="U5" i="1"/>
  <c r="V5" i="1" s="1"/>
  <c r="W5" i="1" s="1"/>
  <c r="X5" i="1" s="1"/>
  <c r="Y5" i="1" s="1"/>
  <c r="Z5" i="1" s="1"/>
  <c r="T50" i="1"/>
  <c r="T51" i="1" s="1"/>
  <c r="J42" i="21"/>
  <c r="J42" i="20"/>
  <c r="S50" i="1"/>
  <c r="S51" i="1" s="1"/>
  <c r="T17" i="67" l="1"/>
  <c r="T23" i="67" s="1"/>
  <c r="R12" i="54"/>
  <c r="S10" i="54"/>
  <c r="S7" i="54"/>
  <c r="T7" i="54" s="1"/>
  <c r="U7" i="54" s="1"/>
  <c r="AC11" i="54"/>
  <c r="Q12" i="54"/>
  <c r="P23" i="54"/>
  <c r="P65" i="54" s="1"/>
  <c r="S12" i="54"/>
  <c r="Q22" i="54"/>
  <c r="R17" i="54"/>
  <c r="U9" i="41"/>
  <c r="V9" i="41" s="1"/>
  <c r="W9" i="41" s="1"/>
  <c r="X9" i="41" s="1"/>
  <c r="Y9" i="41" s="1"/>
  <c r="Z9" i="41" s="1"/>
  <c r="AA9" i="41"/>
  <c r="AC9" i="41" s="1"/>
  <c r="Q20" i="41"/>
  <c r="R15" i="41"/>
  <c r="T63" i="41"/>
  <c r="J45" i="47"/>
  <c r="O23" i="41"/>
  <c r="O64" i="41" s="1"/>
  <c r="Q17" i="41"/>
  <c r="Q21" i="41"/>
  <c r="AC63" i="41"/>
  <c r="AA62" i="41"/>
  <c r="Q8" i="41"/>
  <c r="Q11" i="41"/>
  <c r="Q12" i="41"/>
  <c r="Q6" i="41"/>
  <c r="Q10" i="41"/>
  <c r="P18" i="41"/>
  <c r="P13" i="41"/>
  <c r="Z59" i="28"/>
  <c r="AD56" i="28"/>
  <c r="P8" i="28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P11" i="28"/>
  <c r="Q11" i="28" s="1"/>
  <c r="R11" i="28" s="1"/>
  <c r="S11" i="28" s="1"/>
  <c r="T11" i="28" s="1"/>
  <c r="U11" i="28" s="1"/>
  <c r="V11" i="28" s="1"/>
  <c r="W11" i="28" s="1"/>
  <c r="X11" i="28" s="1"/>
  <c r="Y11" i="28" s="1"/>
  <c r="Z11" i="28" s="1"/>
  <c r="P9" i="28"/>
  <c r="Q9" i="28" s="1"/>
  <c r="R9" i="28" s="1"/>
  <c r="S9" i="28" s="1"/>
  <c r="T9" i="28" s="1"/>
  <c r="U9" i="28" s="1"/>
  <c r="V9" i="28" s="1"/>
  <c r="W9" i="28" s="1"/>
  <c r="X9" i="28" s="1"/>
  <c r="Y9" i="28" s="1"/>
  <c r="Z9" i="28" s="1"/>
  <c r="P21" i="28"/>
  <c r="Q21" i="28" s="1"/>
  <c r="R21" i="28" s="1"/>
  <c r="P13" i="28"/>
  <c r="Q13" i="28" s="1"/>
  <c r="R13" i="28" s="1"/>
  <c r="S13" i="28" s="1"/>
  <c r="T13" i="28" s="1"/>
  <c r="U13" i="28" s="1"/>
  <c r="V13" i="28" s="1"/>
  <c r="W13" i="28" s="1"/>
  <c r="X13" i="28" s="1"/>
  <c r="Y13" i="28" s="1"/>
  <c r="Z13" i="28" s="1"/>
  <c r="W59" i="28"/>
  <c r="V58" i="28"/>
  <c r="V59" i="28" s="1"/>
  <c r="U58" i="28"/>
  <c r="U59" i="28" s="1"/>
  <c r="T59" i="28"/>
  <c r="S58" i="28"/>
  <c r="S59" i="28" s="1"/>
  <c r="R58" i="28"/>
  <c r="R59" i="28" s="1"/>
  <c r="P22" i="28"/>
  <c r="Q22" i="28" s="1"/>
  <c r="R22" i="28" s="1"/>
  <c r="S22" i="28" s="1"/>
  <c r="T22" i="28" s="1"/>
  <c r="U22" i="28" s="1"/>
  <c r="V22" i="28" s="1"/>
  <c r="W22" i="28" s="1"/>
  <c r="X22" i="28" s="1"/>
  <c r="Y22" i="28" s="1"/>
  <c r="Z22" i="28" s="1"/>
  <c r="P7" i="28"/>
  <c r="Q7" i="28" s="1"/>
  <c r="Q16" i="28"/>
  <c r="P18" i="28"/>
  <c r="P12" i="28"/>
  <c r="P6" i="28"/>
  <c r="P5" i="28"/>
  <c r="P17" i="28"/>
  <c r="Q17" i="28" s="1"/>
  <c r="R17" i="28" s="1"/>
  <c r="S17" i="28" s="1"/>
  <c r="T17" i="28" s="1"/>
  <c r="U17" i="28" s="1"/>
  <c r="V17" i="28" s="1"/>
  <c r="W17" i="28" s="1"/>
  <c r="X17" i="28" s="1"/>
  <c r="Y17" i="28" s="1"/>
  <c r="Z17" i="28" s="1"/>
  <c r="P59" i="28"/>
  <c r="AA31" i="28"/>
  <c r="AC31" i="28" s="1"/>
  <c r="AA36" i="28"/>
  <c r="AC36" i="28" s="1"/>
  <c r="AA46" i="28"/>
  <c r="AC46" i="28" s="1"/>
  <c r="AA28" i="28"/>
  <c r="AC28" i="28" s="1"/>
  <c r="AA40" i="28"/>
  <c r="AC40" i="28" s="1"/>
  <c r="AA43" i="28"/>
  <c r="AC43" i="28" s="1"/>
  <c r="AA37" i="28"/>
  <c r="AC37" i="28" s="1"/>
  <c r="AA52" i="28"/>
  <c r="AC52" i="28" s="1"/>
  <c r="O59" i="28"/>
  <c r="Q58" i="28"/>
  <c r="Q59" i="28" s="1"/>
  <c r="O24" i="28"/>
  <c r="AA30" i="28"/>
  <c r="AC30" i="28" s="1"/>
  <c r="AA54" i="28"/>
  <c r="AC54" i="28" s="1"/>
  <c r="AA56" i="28"/>
  <c r="AC56" i="28" s="1"/>
  <c r="AA57" i="28"/>
  <c r="AC57" i="28" s="1"/>
  <c r="AA29" i="28"/>
  <c r="AC29" i="28" s="1"/>
  <c r="R50" i="1"/>
  <c r="R51" i="1" s="1"/>
  <c r="N10" i="1"/>
  <c r="R10" i="1" s="1"/>
  <c r="U17" i="67" l="1"/>
  <c r="U23" i="67" s="1"/>
  <c r="Q57" i="67"/>
  <c r="Q23" i="54"/>
  <c r="Q65" i="54" s="1"/>
  <c r="T10" i="54"/>
  <c r="U10" i="54" s="1"/>
  <c r="V10" i="54" s="1"/>
  <c r="W10" i="54" s="1"/>
  <c r="X10" i="54" s="1"/>
  <c r="AC10" i="54"/>
  <c r="V7" i="54"/>
  <c r="Y12" i="54"/>
  <c r="Z12" i="54"/>
  <c r="R22" i="54"/>
  <c r="S17" i="54"/>
  <c r="S15" i="41"/>
  <c r="T15" i="41" s="1"/>
  <c r="U15" i="41" s="1"/>
  <c r="V15" i="41" s="1"/>
  <c r="W15" i="41" s="1"/>
  <c r="X15" i="41" s="1"/>
  <c r="Y15" i="41" s="1"/>
  <c r="Z15" i="41" s="1"/>
  <c r="AA15" i="41"/>
  <c r="R20" i="41"/>
  <c r="S20" i="41" s="1"/>
  <c r="T20" i="41" s="1"/>
  <c r="U20" i="41" s="1"/>
  <c r="V20" i="41" s="1"/>
  <c r="W20" i="41" s="1"/>
  <c r="X20" i="41" s="1"/>
  <c r="Y20" i="41" s="1"/>
  <c r="Z20" i="41" s="1"/>
  <c r="AA20" i="41"/>
  <c r="R17" i="41"/>
  <c r="P23" i="41"/>
  <c r="P64" i="41" s="1"/>
  <c r="R12" i="41"/>
  <c r="R11" i="41"/>
  <c r="R21" i="41"/>
  <c r="S21" i="41" s="1"/>
  <c r="T21" i="41" s="1"/>
  <c r="Q18" i="41"/>
  <c r="R10" i="41"/>
  <c r="R8" i="41"/>
  <c r="Q22" i="41"/>
  <c r="R6" i="41"/>
  <c r="Q13" i="41"/>
  <c r="AA22" i="28" a="1"/>
  <c r="AA22" i="28" s="1"/>
  <c r="AA13" i="28" a="1"/>
  <c r="AA13" i="28" s="1"/>
  <c r="AC13" i="28" s="1"/>
  <c r="AA17" i="28" a="1"/>
  <c r="AA17" i="28" s="1"/>
  <c r="AC17" i="28" s="1"/>
  <c r="AA9" i="28" a="1"/>
  <c r="AA9" i="28" s="1"/>
  <c r="AC9" i="28" s="1"/>
  <c r="AA7" i="28" a="1"/>
  <c r="AA7" i="28" s="1"/>
  <c r="AC7" i="28" s="1"/>
  <c r="AC22" i="28"/>
  <c r="AA8" i="28" a="1"/>
  <c r="AA8" i="28" s="1"/>
  <c r="AC8" i="28" s="1"/>
  <c r="AA11" i="28" a="1"/>
  <c r="AA11" i="28" s="1"/>
  <c r="AC11" i="28" s="1"/>
  <c r="S21" i="28"/>
  <c r="T21" i="28" s="1"/>
  <c r="R23" i="28"/>
  <c r="S23" i="28" s="1"/>
  <c r="Q5" i="28"/>
  <c r="P14" i="28"/>
  <c r="P23" i="28"/>
  <c r="P19" i="28"/>
  <c r="Q23" i="28"/>
  <c r="R16" i="28"/>
  <c r="S16" i="28" s="1"/>
  <c r="Q6" i="28"/>
  <c r="Q18" i="28"/>
  <c r="Q19" i="28" s="1"/>
  <c r="Q12" i="28"/>
  <c r="AA58" i="28"/>
  <c r="AC59" i="28"/>
  <c r="O60" i="28"/>
  <c r="S10" i="1"/>
  <c r="T10" i="1" s="1"/>
  <c r="U10" i="1" s="1"/>
  <c r="V10" i="1" s="1"/>
  <c r="W10" i="1" s="1"/>
  <c r="X10" i="1" s="1"/>
  <c r="Y10" i="1" s="1"/>
  <c r="Z10" i="1" s="1"/>
  <c r="J41" i="18"/>
  <c r="Q49" i="1"/>
  <c r="Q48" i="1"/>
  <c r="Q47" i="1"/>
  <c r="Q46" i="1"/>
  <c r="Q45" i="1"/>
  <c r="Q44" i="1"/>
  <c r="Q43" i="1"/>
  <c r="Q42" i="1"/>
  <c r="Q41" i="1"/>
  <c r="Q40" i="1"/>
  <c r="Q39" i="1"/>
  <c r="Q37" i="1"/>
  <c r="Q36" i="1"/>
  <c r="Q33" i="1"/>
  <c r="Q32" i="1"/>
  <c r="Q31" i="1"/>
  <c r="Q30" i="1"/>
  <c r="Q29" i="1"/>
  <c r="Q28" i="1"/>
  <c r="Q26" i="1"/>
  <c r="Q27" i="1"/>
  <c r="Q25" i="1"/>
  <c r="Q23" i="1"/>
  <c r="Q22" i="1"/>
  <c r="Q21" i="1"/>
  <c r="Q20" i="1"/>
  <c r="Q24" i="1"/>
  <c r="Q18" i="1"/>
  <c r="O19" i="1"/>
  <c r="Q19" i="1"/>
  <c r="R57" i="67" l="1"/>
  <c r="V17" i="67"/>
  <c r="V23" i="67" s="1"/>
  <c r="W7" i="54"/>
  <c r="V12" i="54"/>
  <c r="U12" i="54"/>
  <c r="T12" i="54"/>
  <c r="T17" i="54"/>
  <c r="R23" i="54"/>
  <c r="R65" i="54" s="1"/>
  <c r="S23" i="54"/>
  <c r="S65" i="54" s="1"/>
  <c r="R22" i="41"/>
  <c r="S17" i="41"/>
  <c r="T17" i="41" s="1"/>
  <c r="U17" i="41" s="1"/>
  <c r="V17" i="41" s="1"/>
  <c r="W17" i="41" s="1"/>
  <c r="X17" i="41" s="1"/>
  <c r="Y17" i="41" s="1"/>
  <c r="Z17" i="41" s="1"/>
  <c r="AA17" i="41"/>
  <c r="R18" i="41"/>
  <c r="T22" i="41"/>
  <c r="U21" i="41"/>
  <c r="AC17" i="41"/>
  <c r="S11" i="41"/>
  <c r="S10" i="41"/>
  <c r="T10" i="41" s="1"/>
  <c r="S6" i="41"/>
  <c r="S12" i="41"/>
  <c r="S8" i="41"/>
  <c r="T8" i="41" s="1"/>
  <c r="Q23" i="41"/>
  <c r="Q64" i="41" s="1"/>
  <c r="S22" i="41"/>
  <c r="R13" i="41"/>
  <c r="R23" i="41" s="1"/>
  <c r="R64" i="41" s="1"/>
  <c r="R6" i="28"/>
  <c r="S6" i="28" s="1"/>
  <c r="T6" i="28" s="1"/>
  <c r="U6" i="28" s="1"/>
  <c r="V6" i="28" s="1"/>
  <c r="W6" i="28" s="1"/>
  <c r="X6" i="28" s="1"/>
  <c r="Y6" i="28" s="1"/>
  <c r="Z6" i="28" s="1"/>
  <c r="AA6" i="28" s="1" a="1"/>
  <c r="AA6" i="28" s="1"/>
  <c r="AC6" i="28" s="1"/>
  <c r="T16" i="28"/>
  <c r="U21" i="28"/>
  <c r="T23" i="28"/>
  <c r="R12" i="28"/>
  <c r="P24" i="28"/>
  <c r="P60" i="28" s="1"/>
  <c r="R18" i="28"/>
  <c r="Q14" i="28"/>
  <c r="Q24" i="28" s="1"/>
  <c r="Q60" i="28" s="1"/>
  <c r="R5" i="28"/>
  <c r="S5" i="28" s="1"/>
  <c r="AA10" i="1"/>
  <c r="AC10" i="1"/>
  <c r="Q50" i="1"/>
  <c r="Q51" i="1" s="1"/>
  <c r="P50" i="1"/>
  <c r="P51" i="1" s="1"/>
  <c r="W17" i="67" l="1"/>
  <c r="W23" i="67" s="1"/>
  <c r="AC14" i="67"/>
  <c r="S57" i="67"/>
  <c r="X7" i="54"/>
  <c r="W12" i="54"/>
  <c r="T23" i="54"/>
  <c r="T65" i="54" s="1"/>
  <c r="U17" i="54"/>
  <c r="U22" i="54"/>
  <c r="S18" i="41"/>
  <c r="T12" i="41"/>
  <c r="U12" i="41" s="1"/>
  <c r="V21" i="41"/>
  <c r="W21" i="41" s="1"/>
  <c r="X21" i="41" s="1"/>
  <c r="Y21" i="41" s="1"/>
  <c r="Z21" i="41" s="1"/>
  <c r="AA21" i="41" s="1"/>
  <c r="AC21" i="41" s="1"/>
  <c r="U8" i="41"/>
  <c r="U10" i="41"/>
  <c r="T11" i="41"/>
  <c r="U11" i="41" s="1"/>
  <c r="V11" i="41" s="1"/>
  <c r="W11" i="41" s="1"/>
  <c r="X11" i="41" s="1"/>
  <c r="Y11" i="41" s="1"/>
  <c r="Z11" i="41" s="1"/>
  <c r="AA11" i="41" s="1"/>
  <c r="AC11" i="41" s="1"/>
  <c r="T6" i="41"/>
  <c r="U6" i="41" s="1"/>
  <c r="AA6" i="41" s="1"/>
  <c r="AC6" i="41" s="1"/>
  <c r="T18" i="41"/>
  <c r="S13" i="41"/>
  <c r="S23" i="41" s="1"/>
  <c r="S64" i="41" s="1"/>
  <c r="S18" i="28"/>
  <c r="T5" i="28"/>
  <c r="S12" i="28"/>
  <c r="T12" i="28" s="1"/>
  <c r="U12" i="28" s="1"/>
  <c r="V12" i="28" s="1"/>
  <c r="W12" i="28" s="1"/>
  <c r="X12" i="28" s="1"/>
  <c r="Y12" i="28" s="1"/>
  <c r="V21" i="28"/>
  <c r="U23" i="28"/>
  <c r="U16" i="28"/>
  <c r="R14" i="28"/>
  <c r="R19" i="28"/>
  <c r="N12" i="1"/>
  <c r="O12" i="1" s="1"/>
  <c r="N9" i="1"/>
  <c r="O9" i="1" s="1"/>
  <c r="N7" i="1"/>
  <c r="O7" i="1" s="1"/>
  <c r="O49" i="1"/>
  <c r="O48" i="1"/>
  <c r="O47" i="1"/>
  <c r="O46" i="1"/>
  <c r="O45" i="1"/>
  <c r="O44" i="1"/>
  <c r="O43" i="1"/>
  <c r="O42" i="1"/>
  <c r="O32" i="1"/>
  <c r="O41" i="1"/>
  <c r="O40" i="1"/>
  <c r="O39" i="1"/>
  <c r="O37" i="1"/>
  <c r="O36" i="1"/>
  <c r="O34" i="1"/>
  <c r="O33" i="1"/>
  <c r="O31" i="1"/>
  <c r="O30" i="1"/>
  <c r="O29" i="1"/>
  <c r="O28" i="1"/>
  <c r="O27" i="1"/>
  <c r="O25" i="1"/>
  <c r="O23" i="1"/>
  <c r="O22" i="1"/>
  <c r="O21" i="1"/>
  <c r="O20" i="1"/>
  <c r="O24" i="1"/>
  <c r="N16" i="1"/>
  <c r="O16" i="1" s="1"/>
  <c r="N15" i="1"/>
  <c r="O15" i="1" s="1"/>
  <c r="N14" i="1"/>
  <c r="O14" i="1" s="1"/>
  <c r="N13" i="1"/>
  <c r="O13" i="1" s="1"/>
  <c r="N11" i="1"/>
  <c r="O11" i="1" s="1"/>
  <c r="N8" i="1"/>
  <c r="O8" i="1" s="1"/>
  <c r="N6" i="1"/>
  <c r="O6" i="1" s="1"/>
  <c r="N5" i="1"/>
  <c r="O5" i="1" s="1"/>
  <c r="N4" i="1"/>
  <c r="O4" i="1" s="1"/>
  <c r="Z54" i="15"/>
  <c r="Z55" i="15" s="1"/>
  <c r="Y54" i="15"/>
  <c r="Y55" i="15" s="1"/>
  <c r="X54" i="15"/>
  <c r="X55" i="15" s="1"/>
  <c r="W54" i="15"/>
  <c r="W55" i="15" s="1"/>
  <c r="V54" i="15"/>
  <c r="V55" i="15" s="1"/>
  <c r="U54" i="15"/>
  <c r="U55" i="15" s="1"/>
  <c r="T54" i="15"/>
  <c r="T55" i="15" s="1"/>
  <c r="R54" i="15"/>
  <c r="R55" i="15" s="1"/>
  <c r="Q54" i="15"/>
  <c r="Q55" i="15" s="1"/>
  <c r="P54" i="15"/>
  <c r="P55" i="15" s="1"/>
  <c r="O54" i="15"/>
  <c r="O55" i="15" s="1"/>
  <c r="AH53" i="15"/>
  <c r="AG53" i="15"/>
  <c r="AF53" i="15"/>
  <c r="S53" i="15"/>
  <c r="AA53" i="15" s="1"/>
  <c r="AC53" i="15" s="1"/>
  <c r="S52" i="15"/>
  <c r="AA52" i="15" s="1"/>
  <c r="AC52" i="15" s="1"/>
  <c r="AA51" i="15"/>
  <c r="AC51" i="15" s="1"/>
  <c r="AA50" i="15"/>
  <c r="AC50" i="15" s="1"/>
  <c r="S49" i="15"/>
  <c r="AA49" i="15" s="1"/>
  <c r="AC49" i="15" s="1"/>
  <c r="S48" i="15"/>
  <c r="AA48" i="15" s="1"/>
  <c r="AC48" i="15" s="1"/>
  <c r="S47" i="15"/>
  <c r="AA47" i="15" s="1"/>
  <c r="AC47" i="15" s="1"/>
  <c r="S46" i="15"/>
  <c r="AA46" i="15" s="1"/>
  <c r="AC46" i="15" s="1"/>
  <c r="AH45" i="15"/>
  <c r="AG45" i="15"/>
  <c r="AF45" i="15"/>
  <c r="S45" i="15"/>
  <c r="AA45" i="15" s="1"/>
  <c r="AC45" i="15" s="1"/>
  <c r="S44" i="15"/>
  <c r="AA44" i="15" s="1"/>
  <c r="AC44" i="15" s="1"/>
  <c r="AH43" i="15"/>
  <c r="AG43" i="15"/>
  <c r="AF43" i="15"/>
  <c r="S43" i="15"/>
  <c r="AA43" i="15" s="1"/>
  <c r="AC43" i="15" s="1"/>
  <c r="AH42" i="15"/>
  <c r="AG42" i="15"/>
  <c r="AF42" i="15"/>
  <c r="S42" i="15"/>
  <c r="AA42" i="15" s="1"/>
  <c r="AC42" i="15" s="1"/>
  <c r="AH41" i="15"/>
  <c r="AG41" i="15"/>
  <c r="AF41" i="15"/>
  <c r="S41" i="15"/>
  <c r="AA41" i="15" s="1"/>
  <c r="AC41" i="15" s="1"/>
  <c r="AA40" i="15"/>
  <c r="AC40" i="15" s="1"/>
  <c r="S39" i="15"/>
  <c r="AA39" i="15" s="1"/>
  <c r="AC39" i="15" s="1"/>
  <c r="S38" i="15"/>
  <c r="AA38" i="15" s="1"/>
  <c r="AC38" i="15" s="1"/>
  <c r="AH37" i="15"/>
  <c r="AG37" i="15"/>
  <c r="AF37" i="15"/>
  <c r="S37" i="15"/>
  <c r="AA37" i="15" s="1"/>
  <c r="AC37" i="15" s="1"/>
  <c r="S36" i="15"/>
  <c r="AA36" i="15" s="1"/>
  <c r="AC36" i="15" s="1"/>
  <c r="S35" i="15"/>
  <c r="AA35" i="15" s="1"/>
  <c r="AC35" i="15" s="1"/>
  <c r="AH34" i="15"/>
  <c r="AG34" i="15"/>
  <c r="AF34" i="15"/>
  <c r="S34" i="15"/>
  <c r="AA34" i="15" s="1"/>
  <c r="AC34" i="15" s="1"/>
  <c r="AA33" i="15"/>
  <c r="AC33" i="15" s="1"/>
  <c r="S32" i="15"/>
  <c r="AA32" i="15" s="1"/>
  <c r="AC32" i="15" s="1"/>
  <c r="AH31" i="15"/>
  <c r="AG31" i="15"/>
  <c r="AF31" i="15"/>
  <c r="S31" i="15"/>
  <c r="AA31" i="15" s="1"/>
  <c r="AC31" i="15" s="1"/>
  <c r="AH30" i="15"/>
  <c r="AG30" i="15"/>
  <c r="AF30" i="15"/>
  <c r="S30" i="15"/>
  <c r="AA30" i="15" s="1"/>
  <c r="AC30" i="15" s="1"/>
  <c r="AA29" i="15"/>
  <c r="AC29" i="15" s="1"/>
  <c r="S28" i="15"/>
  <c r="AA28" i="15" s="1"/>
  <c r="AC28" i="15" s="1"/>
  <c r="AH27" i="15"/>
  <c r="AG27" i="15"/>
  <c r="AF27" i="15"/>
  <c r="S27" i="15"/>
  <c r="AA27" i="15" s="1"/>
  <c r="AC27" i="15" s="1"/>
  <c r="AA26" i="15"/>
  <c r="AC26" i="15" s="1"/>
  <c r="AH25" i="15"/>
  <c r="AG25" i="15"/>
  <c r="AF25" i="15"/>
  <c r="AA25" i="15"/>
  <c r="AC25" i="15" s="1"/>
  <c r="S24" i="15"/>
  <c r="AA24" i="15" s="1"/>
  <c r="AC24" i="15" s="1"/>
  <c r="AA23" i="15"/>
  <c r="AC23" i="15" s="1"/>
  <c r="S22" i="15"/>
  <c r="AA22" i="15" s="1"/>
  <c r="AC22" i="15" s="1"/>
  <c r="S21" i="15"/>
  <c r="AA21" i="15" s="1"/>
  <c r="AC21" i="15" s="1"/>
  <c r="S20" i="15"/>
  <c r="AA20" i="15" s="1"/>
  <c r="AC20" i="15" s="1"/>
  <c r="AH19" i="15"/>
  <c r="AG19" i="15"/>
  <c r="AF19" i="15"/>
  <c r="S19" i="15"/>
  <c r="AA19" i="15" s="1"/>
  <c r="AC19" i="15" s="1"/>
  <c r="S18" i="15"/>
  <c r="AA18" i="15" s="1"/>
  <c r="AC18" i="15" s="1"/>
  <c r="S17" i="15"/>
  <c r="AA17" i="15" s="1"/>
  <c r="X16" i="15"/>
  <c r="O16" i="15"/>
  <c r="Y15" i="15"/>
  <c r="R15" i="15"/>
  <c r="S15" i="15" s="1"/>
  <c r="T15" i="15" s="1"/>
  <c r="U15" i="15" s="1"/>
  <c r="V15" i="15" s="1"/>
  <c r="W15" i="15" s="1"/>
  <c r="Z15" i="15" s="1"/>
  <c r="Y14" i="15"/>
  <c r="P14" i="15"/>
  <c r="Y13" i="15"/>
  <c r="P13" i="15"/>
  <c r="Q13" i="15" s="1"/>
  <c r="R13" i="15" s="1"/>
  <c r="Y12" i="15"/>
  <c r="P12" i="15"/>
  <c r="Z11" i="15"/>
  <c r="Y11" i="15"/>
  <c r="Q11" i="15"/>
  <c r="P11" i="15"/>
  <c r="Y10" i="15"/>
  <c r="P10" i="15"/>
  <c r="Z9" i="15"/>
  <c r="Y9" i="15"/>
  <c r="P9" i="15"/>
  <c r="Q9" i="15" s="1"/>
  <c r="R9" i="15" s="1"/>
  <c r="Y8" i="15"/>
  <c r="P8" i="15"/>
  <c r="Q8" i="15" s="1"/>
  <c r="R8" i="15" s="1"/>
  <c r="S8" i="15" s="1"/>
  <c r="T8" i="15" s="1"/>
  <c r="U8" i="15" s="1"/>
  <c r="V8" i="15" s="1"/>
  <c r="W8" i="15" s="1"/>
  <c r="Z8" i="15" s="1"/>
  <c r="Y7" i="15"/>
  <c r="Z7" i="15" s="1"/>
  <c r="W7" i="15"/>
  <c r="P7" i="15"/>
  <c r="Q7" i="15" s="1"/>
  <c r="R7" i="15" s="1"/>
  <c r="S7" i="15" s="1"/>
  <c r="T7" i="15" s="1"/>
  <c r="Y6" i="15"/>
  <c r="P6" i="15"/>
  <c r="Q6" i="15" s="1"/>
  <c r="R6" i="15" s="1"/>
  <c r="S6" i="15" s="1"/>
  <c r="T6" i="15" s="1"/>
  <c r="U6" i="15" s="1"/>
  <c r="V6" i="15" s="1"/>
  <c r="W6" i="15" s="1"/>
  <c r="Z6" i="15" s="1"/>
  <c r="Y5" i="15"/>
  <c r="P5" i="15"/>
  <c r="Y4" i="15"/>
  <c r="P4" i="15"/>
  <c r="Q4" i="15" s="1"/>
  <c r="T57" i="67" l="1"/>
  <c r="U57" i="67"/>
  <c r="X17" i="67"/>
  <c r="X23" i="67" s="1"/>
  <c r="X12" i="54"/>
  <c r="U23" i="54"/>
  <c r="U65" i="54" s="1"/>
  <c r="V22" i="54"/>
  <c r="V17" i="54"/>
  <c r="V12" i="41"/>
  <c r="W12" i="41" s="1"/>
  <c r="X12" i="41" s="1"/>
  <c r="Y12" i="41" s="1"/>
  <c r="Z12" i="41" s="1"/>
  <c r="AA12" i="41" s="1"/>
  <c r="AC12" i="41" s="1"/>
  <c r="V10" i="41"/>
  <c r="W10" i="41" s="1"/>
  <c r="X10" i="41" s="1"/>
  <c r="Y10" i="41" s="1"/>
  <c r="Z10" i="41" s="1"/>
  <c r="AA10" i="41" s="1"/>
  <c r="AC10" i="41" s="1"/>
  <c r="V8" i="41"/>
  <c r="W8" i="41" s="1"/>
  <c r="X8" i="41" s="1"/>
  <c r="Y8" i="41" s="1"/>
  <c r="Z8" i="41" s="1"/>
  <c r="AA8" i="41" s="1"/>
  <c r="AC8" i="41" s="1"/>
  <c r="U22" i="41"/>
  <c r="T13" i="41"/>
  <c r="T23" i="41" s="1"/>
  <c r="T64" i="41" s="1"/>
  <c r="U18" i="41"/>
  <c r="Z12" i="28"/>
  <c r="AA12" i="28" s="1" a="1"/>
  <c r="AA12" i="28" s="1"/>
  <c r="AC12" i="28" s="1"/>
  <c r="T18" i="28"/>
  <c r="S19" i="28"/>
  <c r="S14" i="28"/>
  <c r="V16" i="28"/>
  <c r="V23" i="28"/>
  <c r="W21" i="28"/>
  <c r="T14" i="28"/>
  <c r="U5" i="28"/>
  <c r="R24" i="28"/>
  <c r="R60" i="28" s="1"/>
  <c r="P9" i="1"/>
  <c r="Q9" i="1" s="1"/>
  <c r="R9" i="1" s="1"/>
  <c r="S9" i="1" s="1"/>
  <c r="T9" i="1" s="1"/>
  <c r="U9" i="1" s="1"/>
  <c r="V9" i="1" s="1"/>
  <c r="W9" i="1" s="1"/>
  <c r="X9" i="1" s="1"/>
  <c r="Y9" i="1" s="1"/>
  <c r="Z9" i="1" s="1"/>
  <c r="AG57" i="15"/>
  <c r="AG61" i="15" s="1"/>
  <c r="P7" i="1"/>
  <c r="Q7" i="1" s="1"/>
  <c r="R7" i="1" s="1"/>
  <c r="S7" i="1" s="1"/>
  <c r="T7" i="1" s="1"/>
  <c r="U7" i="1" s="1"/>
  <c r="V7" i="1" s="1"/>
  <c r="W7" i="1" s="1"/>
  <c r="X7" i="1" s="1"/>
  <c r="P13" i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H57" i="15"/>
  <c r="AH61" i="15" s="1"/>
  <c r="AI61" i="15" s="1"/>
  <c r="AI63" i="15" s="1"/>
  <c r="P4" i="1"/>
  <c r="Q4" i="1" s="1"/>
  <c r="R4" i="1" s="1"/>
  <c r="S4" i="1" s="1"/>
  <c r="T4" i="1" s="1"/>
  <c r="U4" i="1" s="1"/>
  <c r="V4" i="1" s="1"/>
  <c r="W4" i="1" s="1"/>
  <c r="X4" i="1" s="1"/>
  <c r="Y4" i="1" s="1"/>
  <c r="P8" i="1"/>
  <c r="Q8" i="1" s="1"/>
  <c r="R8" i="1" s="1"/>
  <c r="S8" i="1" s="1"/>
  <c r="T8" i="1" s="1"/>
  <c r="U8" i="1" s="1"/>
  <c r="V8" i="1" s="1"/>
  <c r="W8" i="1" s="1"/>
  <c r="X8" i="1" s="1"/>
  <c r="Y8" i="1" s="1"/>
  <c r="Z8" i="1" s="1"/>
  <c r="P14" i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X56" i="15"/>
  <c r="P5" i="1"/>
  <c r="Q5" i="1" s="1"/>
  <c r="R5" i="1" s="1"/>
  <c r="P15" i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P12" i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Y16" i="15"/>
  <c r="Y56" i="15" s="1"/>
  <c r="O56" i="15"/>
  <c r="P6" i="1"/>
  <c r="Q6" i="1" s="1"/>
  <c r="R6" i="1" s="1"/>
  <c r="S6" i="1" s="1"/>
  <c r="T6" i="1" s="1"/>
  <c r="U6" i="1" s="1"/>
  <c r="V6" i="1" s="1"/>
  <c r="W6" i="1" s="1"/>
  <c r="X6" i="1" s="1"/>
  <c r="Y6" i="1" s="1"/>
  <c r="Z6" i="1" s="1"/>
  <c r="P11" i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P16" i="1"/>
  <c r="Q16" i="1" s="1"/>
  <c r="R16" i="1" s="1"/>
  <c r="S16" i="1" s="1"/>
  <c r="T16" i="1" s="1"/>
  <c r="U16" i="1" s="1"/>
  <c r="V16" i="1" s="1"/>
  <c r="W16" i="1" s="1"/>
  <c r="X16" i="1" s="1"/>
  <c r="Y16" i="1" s="1"/>
  <c r="S9" i="15"/>
  <c r="T9" i="15" s="1"/>
  <c r="U9" i="15" s="1"/>
  <c r="V9" i="15" s="1"/>
  <c r="W9" i="15" s="1"/>
  <c r="S13" i="15"/>
  <c r="T13" i="15" s="1"/>
  <c r="U13" i="15" s="1"/>
  <c r="V13" i="15" s="1"/>
  <c r="W13" i="15" s="1"/>
  <c r="Z13" i="15" s="1"/>
  <c r="R11" i="15"/>
  <c r="S11" i="15" s="1"/>
  <c r="T11" i="15" s="1"/>
  <c r="U11" i="15" s="1"/>
  <c r="V11" i="15" s="1"/>
  <c r="W11" i="15" s="1"/>
  <c r="S54" i="15"/>
  <c r="S55" i="15" s="1"/>
  <c r="AA54" i="15"/>
  <c r="AA55" i="15" s="1"/>
  <c r="P16" i="15"/>
  <c r="P56" i="15" s="1"/>
  <c r="AA15" i="15"/>
  <c r="AC15" i="15" s="1"/>
  <c r="AA7" i="15"/>
  <c r="AC7" i="15" s="1"/>
  <c r="AC17" i="15"/>
  <c r="AC55" i="15" s="1"/>
  <c r="Q5" i="15"/>
  <c r="R5" i="15" s="1"/>
  <c r="S5" i="15" s="1"/>
  <c r="T5" i="15" s="1"/>
  <c r="U5" i="15" s="1"/>
  <c r="V5" i="15" s="1"/>
  <c r="W5" i="15" s="1"/>
  <c r="Z5" i="15" s="1"/>
  <c r="R4" i="15"/>
  <c r="AF57" i="15"/>
  <c r="AF61" i="15" s="1"/>
  <c r="Q10" i="15"/>
  <c r="R10" i="15" s="1"/>
  <c r="S10" i="15" s="1"/>
  <c r="T10" i="15" s="1"/>
  <c r="U10" i="15" s="1"/>
  <c r="V10" i="15" s="1"/>
  <c r="W10" i="15" s="1"/>
  <c r="Z10" i="15" s="1"/>
  <c r="Q12" i="15"/>
  <c r="R12" i="15" s="1"/>
  <c r="S12" i="15" s="1"/>
  <c r="T12" i="15" s="1"/>
  <c r="U12" i="15" s="1"/>
  <c r="V12" i="15" s="1"/>
  <c r="W12" i="15" s="1"/>
  <c r="Z12" i="15" s="1"/>
  <c r="AA8" i="15"/>
  <c r="AC8" i="15" s="1"/>
  <c r="AA6" i="15"/>
  <c r="AC6" i="15" s="1"/>
  <c r="Q14" i="15"/>
  <c r="R14" i="15" s="1"/>
  <c r="S14" i="15" s="1"/>
  <c r="T14" i="15" s="1"/>
  <c r="U14" i="15" s="1"/>
  <c r="V14" i="15" s="1"/>
  <c r="W14" i="15" s="1"/>
  <c r="Z14" i="15" s="1"/>
  <c r="J39" i="14"/>
  <c r="V57" i="67" l="1"/>
  <c r="Z17" i="67"/>
  <c r="Z23" i="67" s="1"/>
  <c r="Y17" i="67"/>
  <c r="Y23" i="67" s="1"/>
  <c r="AC7" i="54"/>
  <c r="AC12" i="54" s="1"/>
  <c r="AA12" i="54"/>
  <c r="V23" i="54"/>
  <c r="V65" i="54" s="1"/>
  <c r="W17" i="54"/>
  <c r="V18" i="41"/>
  <c r="U13" i="41"/>
  <c r="U23" i="41" s="1"/>
  <c r="U64" i="41" s="1"/>
  <c r="V22" i="41"/>
  <c r="X21" i="28"/>
  <c r="W23" i="28"/>
  <c r="U14" i="28"/>
  <c r="V5" i="28"/>
  <c r="S24" i="28"/>
  <c r="S60" i="28" s="1"/>
  <c r="W16" i="28"/>
  <c r="U18" i="28"/>
  <c r="T19" i="28"/>
  <c r="T24" i="28" s="1"/>
  <c r="T60" i="28" s="1"/>
  <c r="AA7" i="1"/>
  <c r="AA8" i="1"/>
  <c r="AA6" i="1"/>
  <c r="AA16" i="1"/>
  <c r="AA11" i="1"/>
  <c r="AA9" i="1"/>
  <c r="AA12" i="1"/>
  <c r="AA13" i="1"/>
  <c r="Z4" i="1"/>
  <c r="Z17" i="1" s="1"/>
  <c r="Z52" i="1" s="1"/>
  <c r="Y17" i="1"/>
  <c r="Y52" i="1" s="1"/>
  <c r="AA14" i="1"/>
  <c r="AA15" i="1"/>
  <c r="X17" i="1"/>
  <c r="X52" i="1" s="1"/>
  <c r="W17" i="1"/>
  <c r="W52" i="1" s="1"/>
  <c r="V17" i="1"/>
  <c r="V52" i="1" s="1"/>
  <c r="U17" i="1"/>
  <c r="U52" i="1" s="1"/>
  <c r="S5" i="1"/>
  <c r="T5" i="1" s="1"/>
  <c r="T17" i="1" s="1"/>
  <c r="T52" i="1" s="1"/>
  <c r="R17" i="1"/>
  <c r="R52" i="1" s="1"/>
  <c r="Q17" i="1"/>
  <c r="Q52" i="1" s="1"/>
  <c r="AA9" i="15"/>
  <c r="AC9" i="15" s="1"/>
  <c r="P17" i="1"/>
  <c r="P52" i="1" s="1"/>
  <c r="AA5" i="15"/>
  <c r="AC5" i="15" s="1"/>
  <c r="AH65" i="15"/>
  <c r="AH66" i="15"/>
  <c r="AH67" i="15" s="1"/>
  <c r="AH69" i="15" s="1"/>
  <c r="Q16" i="15"/>
  <c r="Q56" i="15" s="1"/>
  <c r="AA14" i="15"/>
  <c r="AC14" i="15" s="1"/>
  <c r="AA12" i="15"/>
  <c r="AC12" i="15" s="1"/>
  <c r="AA11" i="15"/>
  <c r="AC11" i="15" s="1"/>
  <c r="AA13" i="15"/>
  <c r="AC13" i="15" s="1"/>
  <c r="R16" i="15"/>
  <c r="R56" i="15" s="1"/>
  <c r="S4" i="15"/>
  <c r="AA10" i="15"/>
  <c r="AC10" i="15" s="1"/>
  <c r="AF44" i="1"/>
  <c r="AG44" i="1"/>
  <c r="AH44" i="1"/>
  <c r="AF49" i="1"/>
  <c r="AG49" i="1"/>
  <c r="AH49" i="1"/>
  <c r="AF41" i="1"/>
  <c r="AG41" i="1"/>
  <c r="AH41" i="1"/>
  <c r="AF32" i="1"/>
  <c r="AG32" i="1"/>
  <c r="AH32" i="1"/>
  <c r="AF42" i="1"/>
  <c r="AG42" i="1"/>
  <c r="AH42" i="1"/>
  <c r="AG37" i="1"/>
  <c r="AH37" i="1"/>
  <c r="AF37" i="1"/>
  <c r="AG33" i="1"/>
  <c r="AH33" i="1"/>
  <c r="AF33" i="1"/>
  <c r="AG30" i="1"/>
  <c r="AH30" i="1"/>
  <c r="AF30" i="1"/>
  <c r="AG29" i="1"/>
  <c r="AH29" i="1"/>
  <c r="AF29" i="1"/>
  <c r="AG25" i="1"/>
  <c r="AH25" i="1"/>
  <c r="AF25" i="1"/>
  <c r="AG20" i="1"/>
  <c r="AH20" i="1"/>
  <c r="AF20" i="1"/>
  <c r="J37" i="13"/>
  <c r="W57" i="67" l="1"/>
  <c r="AC15" i="67"/>
  <c r="AC17" i="67" s="1"/>
  <c r="AA17" i="67"/>
  <c r="W23" i="54"/>
  <c r="W65" i="54" s="1"/>
  <c r="AC14" i="54"/>
  <c r="X17" i="54"/>
  <c r="W22" i="41"/>
  <c r="V13" i="41"/>
  <c r="V23" i="41" s="1"/>
  <c r="V64" i="41" s="1"/>
  <c r="W18" i="41"/>
  <c r="V18" i="28"/>
  <c r="U19" i="28"/>
  <c r="U24" i="28" s="1"/>
  <c r="U60" i="28" s="1"/>
  <c r="W5" i="28"/>
  <c r="V14" i="28"/>
  <c r="X16" i="28"/>
  <c r="Y21" i="28"/>
  <c r="Z21" i="28" s="1"/>
  <c r="X23" i="28"/>
  <c r="AA5" i="1"/>
  <c r="AA4" i="1"/>
  <c r="S17" i="1"/>
  <c r="S52" i="1" s="1"/>
  <c r="S16" i="15"/>
  <c r="S56" i="15" s="1"/>
  <c r="T4" i="15"/>
  <c r="AF54" i="1"/>
  <c r="AH54" i="1"/>
  <c r="AI54" i="1" s="1"/>
  <c r="AI56" i="1" s="1"/>
  <c r="AG54" i="1"/>
  <c r="X57" i="67" l="1"/>
  <c r="X23" i="54"/>
  <c r="X65" i="54" s="1"/>
  <c r="Y22" i="54"/>
  <c r="Y17" i="54"/>
  <c r="X18" i="41"/>
  <c r="X22" i="41"/>
  <c r="W13" i="41"/>
  <c r="W23" i="41" s="1"/>
  <c r="W64" i="41" s="1"/>
  <c r="Z23" i="28"/>
  <c r="AA21" i="28" a="1"/>
  <c r="AA21" i="28" s="1"/>
  <c r="X5" i="28"/>
  <c r="W14" i="28"/>
  <c r="Y23" i="28"/>
  <c r="Y16" i="28"/>
  <c r="Z16" i="28" s="1"/>
  <c r="W18" i="28"/>
  <c r="V19" i="28"/>
  <c r="V24" i="28" s="1"/>
  <c r="V60" i="28" s="1"/>
  <c r="AH59" i="1"/>
  <c r="AH60" i="1" s="1"/>
  <c r="AH62" i="1" s="1"/>
  <c r="T16" i="15"/>
  <c r="T56" i="15" s="1"/>
  <c r="U4" i="15"/>
  <c r="AH58" i="1"/>
  <c r="M38" i="11"/>
  <c r="AC20" i="67" l="1"/>
  <c r="AC22" i="67" s="1"/>
  <c r="Y57" i="67"/>
  <c r="Z17" i="54"/>
  <c r="Z22" i="54"/>
  <c r="AA22" i="54" s="1"/>
  <c r="Y23" i="54"/>
  <c r="Y22" i="41"/>
  <c r="Y18" i="41"/>
  <c r="X13" i="41"/>
  <c r="X23" i="41" s="1"/>
  <c r="X64" i="41" s="1"/>
  <c r="AA16" i="28" a="1"/>
  <c r="AA16" i="28" s="1"/>
  <c r="X18" i="28"/>
  <c r="W19" i="28"/>
  <c r="W24" i="28" s="1"/>
  <c r="W60" i="28" s="1"/>
  <c r="AC21" i="28"/>
  <c r="AC23" i="28" s="1"/>
  <c r="AA23" i="28"/>
  <c r="X14" i="28"/>
  <c r="Y5" i="28"/>
  <c r="Z5" i="28" s="1"/>
  <c r="V4" i="15"/>
  <c r="U16" i="15"/>
  <c r="U56" i="15" s="1"/>
  <c r="Z57" i="67" l="1"/>
  <c r="Z23" i="54"/>
  <c r="Z65" i="54" s="1"/>
  <c r="AC20" i="54"/>
  <c r="AC22" i="54" s="1"/>
  <c r="AC15" i="54"/>
  <c r="AC17" i="54" s="1"/>
  <c r="AA17" i="54"/>
  <c r="Y13" i="41"/>
  <c r="Y23" i="41" s="1"/>
  <c r="Y64" i="41" s="1"/>
  <c r="Z18" i="41"/>
  <c r="Z22" i="41"/>
  <c r="Z14" i="28"/>
  <c r="AA5" i="28" a="1"/>
  <c r="AA5" i="28" s="1"/>
  <c r="AA14" i="28" s="1"/>
  <c r="Y18" i="28"/>
  <c r="Z18" i="28" s="1"/>
  <c r="X19" i="28"/>
  <c r="X24" i="28" s="1"/>
  <c r="X60" i="28" s="1"/>
  <c r="AC16" i="28"/>
  <c r="Y14" i="28"/>
  <c r="W4" i="15"/>
  <c r="V16" i="15"/>
  <c r="V56" i="15" s="1"/>
  <c r="AA12" i="67" l="1"/>
  <c r="AC5" i="67"/>
  <c r="AC12" i="67" s="1"/>
  <c r="AC23" i="67" s="1"/>
  <c r="AC57" i="67" s="1"/>
  <c r="AA23" i="67"/>
  <c r="AA57" i="67" s="1"/>
  <c r="AA23" i="54"/>
  <c r="AC23" i="54"/>
  <c r="AC65" i="54" s="1"/>
  <c r="AA22" i="41"/>
  <c r="AC20" i="41"/>
  <c r="AC22" i="41" s="1"/>
  <c r="Z13" i="41"/>
  <c r="Z23" i="41" s="1"/>
  <c r="Z64" i="41" s="1"/>
  <c r="AA18" i="41"/>
  <c r="AC15" i="41"/>
  <c r="AC18" i="41" s="1"/>
  <c r="AA18" i="28" a="1"/>
  <c r="AA18" i="28" s="1"/>
  <c r="Z19" i="28"/>
  <c r="Z24" i="28"/>
  <c r="Y19" i="28"/>
  <c r="Y24" i="28" s="1"/>
  <c r="Y60" i="28" s="1"/>
  <c r="Z4" i="15"/>
  <c r="W16" i="15"/>
  <c r="W56" i="15" s="1"/>
  <c r="H47" i="8"/>
  <c r="AA13" i="41" l="1"/>
  <c r="AA23" i="41" s="1"/>
  <c r="AC5" i="41"/>
  <c r="AC13" i="41" s="1"/>
  <c r="AC23" i="41" s="1"/>
  <c r="AC64" i="41" s="1"/>
  <c r="AC18" i="28"/>
  <c r="AC19" i="28" s="1"/>
  <c r="AA19" i="28"/>
  <c r="AA24" i="28" s="1"/>
  <c r="Z60" i="28"/>
  <c r="Z16" i="15"/>
  <c r="Z56" i="15" s="1"/>
  <c r="AA4" i="15"/>
  <c r="I46" i="7"/>
  <c r="AC5" i="28" l="1"/>
  <c r="AA16" i="15"/>
  <c r="AA56" i="15" s="1"/>
  <c r="AC4" i="15"/>
  <c r="AC16" i="15" s="1"/>
  <c r="AC56" i="15" s="1"/>
  <c r="AC14" i="28" l="1"/>
  <c r="AC24" i="28" s="1"/>
  <c r="AC60" i="28" s="1"/>
  <c r="AA50" i="1"/>
  <c r="O50" i="1" l="1"/>
  <c r="O51" i="1" s="1"/>
  <c r="O17" i="1" l="1"/>
  <c r="O52" i="1" s="1"/>
  <c r="AC16" i="1" l="1"/>
  <c r="AC7" i="1"/>
  <c r="AC8" i="1"/>
  <c r="AC15" i="1" l="1"/>
  <c r="AC9" i="1"/>
  <c r="AC12" i="1"/>
  <c r="AC11" i="1"/>
  <c r="AC6" i="1"/>
  <c r="AC13" i="1"/>
  <c r="AC14" i="1"/>
  <c r="AC4" i="1" l="1"/>
  <c r="AA17" i="1" l="1"/>
  <c r="AA52" i="1" s="1"/>
  <c r="AC5" i="1"/>
  <c r="AC17" i="1" s="1"/>
  <c r="AC5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<sst xmlns="http://schemas.openxmlformats.org/spreadsheetml/2006/main" count="8149" uniqueCount="820">
  <si>
    <r>
      <rPr>
        <b/>
        <sz val="12"/>
        <rFont val="Tahoma"/>
        <family val="2"/>
      </rPr>
      <t>Employee Hours Worked Report
Time Run</t>
    </r>
    <r>
      <rPr>
        <b/>
        <sz val="12"/>
        <color rgb="FF414042"/>
        <rFont val="Tahoma"/>
        <family val="2"/>
      </rPr>
      <t xml:space="preserve">: </t>
    </r>
    <r>
      <rPr>
        <sz val="12"/>
        <rFont val="Tahoma"/>
        <family val="2"/>
      </rPr>
      <t xml:space="preserve">6/7/2019 4:21:30 PM
</t>
    </r>
    <r>
      <rPr>
        <b/>
        <sz val="12"/>
        <rFont val="Tahoma"/>
        <family val="2"/>
      </rPr>
      <t xml:space="preserve">User ID: </t>
    </r>
    <r>
      <rPr>
        <sz val="12"/>
        <rFont val="Tahoma"/>
        <family val="2"/>
      </rPr>
      <t xml:space="preserve">cwhichman
</t>
    </r>
    <r>
      <rPr>
        <b/>
        <sz val="12"/>
        <rFont val="Tahoma"/>
        <family val="2"/>
      </rPr>
      <t xml:space="preserve">Period End Dates: </t>
    </r>
    <r>
      <rPr>
        <sz val="12"/>
        <rFont val="Tahoma"/>
        <family val="2"/>
      </rPr>
      <t>07/01/2018,06/30/2019</t>
    </r>
  </si>
  <si>
    <r>
      <rPr>
        <b/>
        <sz val="12"/>
        <rFont val="Tahoma"/>
        <family val="2"/>
      </rPr>
      <t>Hours by
Month</t>
    </r>
  </si>
  <si>
    <t>Employee Last Name And Suffix</t>
  </si>
  <si>
    <t>Employee First Name</t>
  </si>
  <si>
    <t>Most Recent Termination Date</t>
  </si>
  <si>
    <t>Full Time/Part Time</t>
  </si>
  <si>
    <t>Org Level 1</t>
  </si>
  <si>
    <t>FTE Proration</t>
  </si>
  <si>
    <r>
      <rPr>
        <b/>
        <sz val="12"/>
        <rFont val="Tahoma"/>
        <family val="2"/>
      </rPr>
      <t>Hours reported for payroll periods ending in Jul
2018</t>
    </r>
  </si>
  <si>
    <r>
      <rPr>
        <b/>
        <sz val="12"/>
        <rFont val="Tahoma"/>
        <family val="2"/>
      </rPr>
      <t>Hours reported for payroll periods ending in Aug
2018</t>
    </r>
  </si>
  <si>
    <r>
      <rPr>
        <b/>
        <sz val="12"/>
        <rFont val="Tahoma"/>
        <family val="2"/>
      </rPr>
      <t>Hours reported for payroll periods ending in Sep
2018</t>
    </r>
  </si>
  <si>
    <r>
      <rPr>
        <b/>
        <sz val="12"/>
        <rFont val="Tahoma"/>
        <family val="2"/>
      </rPr>
      <t>Hours reported for payroll periods ending in Oct
2018</t>
    </r>
  </si>
  <si>
    <r>
      <rPr>
        <b/>
        <sz val="12"/>
        <rFont val="Tahoma"/>
        <family val="2"/>
      </rPr>
      <t>Hours reported for payroll periods ending in Nov
2018</t>
    </r>
  </si>
  <si>
    <r>
      <rPr>
        <b/>
        <sz val="12"/>
        <rFont val="Tahoma"/>
        <family val="2"/>
      </rPr>
      <t>Hours reported for payroll periods ending in Dec
2018</t>
    </r>
  </si>
  <si>
    <r>
      <rPr>
        <b/>
        <sz val="12"/>
        <rFont val="Tahoma"/>
        <family val="2"/>
      </rPr>
      <t>Hours reported for payroll periods ending in Jan
2019</t>
    </r>
  </si>
  <si>
    <r>
      <rPr>
        <b/>
        <sz val="12"/>
        <rFont val="Tahoma"/>
        <family val="2"/>
      </rPr>
      <t>Hours reported for payroll periods ending in Feb
2019</t>
    </r>
  </si>
  <si>
    <r>
      <rPr>
        <b/>
        <sz val="12"/>
        <rFont val="Tahoma"/>
        <family val="2"/>
      </rPr>
      <t>Hours reported for payroll periods ending in Mar
2019</t>
    </r>
  </si>
  <si>
    <t>Y</t>
  </si>
  <si>
    <t>Bray</t>
  </si>
  <si>
    <t>Anne</t>
  </si>
  <si>
    <t>E</t>
  </si>
  <si>
    <t>Part Time (3.5/4)</t>
  </si>
  <si>
    <t>200 Doctor</t>
  </si>
  <si>
    <t>Davis</t>
  </si>
  <si>
    <t>Carolyn</t>
  </si>
  <si>
    <t>T</t>
  </si>
  <si>
    <t>Full Time (4/4)</t>
  </si>
  <si>
    <t>100 Partners</t>
  </si>
  <si>
    <t>Grossman</t>
  </si>
  <si>
    <t>Harvey</t>
  </si>
  <si>
    <t>M</t>
  </si>
  <si>
    <t>Part Time (3/4)</t>
  </si>
  <si>
    <t>Harris</t>
  </si>
  <si>
    <t>Hannah</t>
  </si>
  <si>
    <t>Part Time (4/4.5)</t>
  </si>
  <si>
    <t>300 Nurse Practioner</t>
  </si>
  <si>
    <t>Martin</t>
  </si>
  <si>
    <t>Janice</t>
  </si>
  <si>
    <t>L</t>
  </si>
  <si>
    <t>McGown</t>
  </si>
  <si>
    <t>Megan</t>
  </si>
  <si>
    <t>Part Time (2.5/4.5)</t>
  </si>
  <si>
    <t>Schloegel Jr</t>
  </si>
  <si>
    <t>Robert</t>
  </si>
  <si>
    <t>J</t>
  </si>
  <si>
    <t>Shoman</t>
  </si>
  <si>
    <t>Stacey</t>
  </si>
  <si>
    <t>Part Time (3.5/4.5)</t>
  </si>
  <si>
    <t>Wajcman</t>
  </si>
  <si>
    <t>Mindy</t>
  </si>
  <si>
    <t>A</t>
  </si>
  <si>
    <t>Part Time (3/4.5)</t>
  </si>
  <si>
    <t>400 Nurses</t>
  </si>
  <si>
    <t>White</t>
  </si>
  <si>
    <t>Claire</t>
  </si>
  <si>
    <t>D</t>
  </si>
  <si>
    <t>Wichman</t>
  </si>
  <si>
    <t>Jason</t>
  </si>
  <si>
    <t>Wilson</t>
  </si>
  <si>
    <t>Connie</t>
  </si>
  <si>
    <t>Full Time (5/5)</t>
  </si>
  <si>
    <t>500 Business Office</t>
  </si>
  <si>
    <t>Total Salaried</t>
  </si>
  <si>
    <t>N</t>
  </si>
  <si>
    <t>Bidwell</t>
  </si>
  <si>
    <t>Amy</t>
  </si>
  <si>
    <t>600 General Office</t>
  </si>
  <si>
    <t>Bishop</t>
  </si>
  <si>
    <t>Laura</t>
  </si>
  <si>
    <t>Blake</t>
  </si>
  <si>
    <t>Jill</t>
  </si>
  <si>
    <t>Bucksner</t>
  </si>
  <si>
    <t>Corey</t>
  </si>
  <si>
    <t>Burden-Bond</t>
  </si>
  <si>
    <t>Crystal</t>
  </si>
  <si>
    <t>Full Time</t>
  </si>
  <si>
    <t>Clifford</t>
  </si>
  <si>
    <t>Elizabeth</t>
  </si>
  <si>
    <t>Coppedge</t>
  </si>
  <si>
    <t>Shana</t>
  </si>
  <si>
    <t>Cornell</t>
  </si>
  <si>
    <t>Tammy</t>
  </si>
  <si>
    <t>Jared</t>
  </si>
  <si>
    <t>P</t>
  </si>
  <si>
    <t>Eve</t>
  </si>
  <si>
    <t>Rachael</t>
  </si>
  <si>
    <t>Part Time</t>
  </si>
  <si>
    <t>Focht</t>
  </si>
  <si>
    <t>Julia</t>
  </si>
  <si>
    <t>Giblin</t>
  </si>
  <si>
    <t>Shawn</t>
  </si>
  <si>
    <t>Greene</t>
  </si>
  <si>
    <t>Stephanie</t>
  </si>
  <si>
    <t>Hile</t>
  </si>
  <si>
    <t>Erika</t>
  </si>
  <si>
    <t>R</t>
  </si>
  <si>
    <t>Holden</t>
  </si>
  <si>
    <t>Jamie</t>
  </si>
  <si>
    <t>Hult</t>
  </si>
  <si>
    <t>Karen</t>
  </si>
  <si>
    <t>Keith II</t>
  </si>
  <si>
    <t>Cedric</t>
  </si>
  <si>
    <t>O</t>
  </si>
  <si>
    <t>Klehn</t>
  </si>
  <si>
    <t>Brandi</t>
  </si>
  <si>
    <t>Tina</t>
  </si>
  <si>
    <t>Lawrence</t>
  </si>
  <si>
    <t>Carol</t>
  </si>
  <si>
    <t>Linenberger</t>
  </si>
  <si>
    <t>Tera</t>
  </si>
  <si>
    <t>Norris</t>
  </si>
  <si>
    <t>Onderstal</t>
  </si>
  <si>
    <t>Judy</t>
  </si>
  <si>
    <t>K</t>
  </si>
  <si>
    <t>Palmer</t>
  </si>
  <si>
    <t>Jeannie</t>
  </si>
  <si>
    <t>Rieger</t>
  </si>
  <si>
    <t>Cary</t>
  </si>
  <si>
    <t>Rigsby</t>
  </si>
  <si>
    <t>Jennifer</t>
  </si>
  <si>
    <t>Roadman</t>
  </si>
  <si>
    <t>Robb</t>
  </si>
  <si>
    <t>Courtney</t>
  </si>
  <si>
    <t>Shane</t>
  </si>
  <si>
    <t>Trudy</t>
  </si>
  <si>
    <t>S</t>
  </si>
  <si>
    <t>Stoll</t>
  </si>
  <si>
    <t>Terah</t>
  </si>
  <si>
    <t>Sturgeon</t>
  </si>
  <si>
    <t>Nancy</t>
  </si>
  <si>
    <t>Tyler</t>
  </si>
  <si>
    <t>Lindsey</t>
  </si>
  <si>
    <t>Webb</t>
  </si>
  <si>
    <t>Malesa</t>
  </si>
  <si>
    <t>Whitney</t>
  </si>
  <si>
    <t>Jody</t>
  </si>
  <si>
    <t>Christine</t>
  </si>
  <si>
    <t>Williams</t>
  </si>
  <si>
    <t>Janie Marie</t>
  </si>
  <si>
    <t>Winger</t>
  </si>
  <si>
    <t>Robin</t>
  </si>
  <si>
    <t>Wrinkle</t>
  </si>
  <si>
    <t>Heather</t>
  </si>
  <si>
    <t>Total Hourly</t>
  </si>
  <si>
    <t>TOTAL FTEs</t>
  </si>
  <si>
    <r>
      <rPr>
        <b/>
        <sz val="12"/>
        <rFont val="Tahoma"/>
        <family val="2"/>
      </rPr>
      <t>Hours reported for payroll periods ending in Apr
2019</t>
    </r>
  </si>
  <si>
    <r>
      <rPr>
        <b/>
        <sz val="12"/>
        <rFont val="Tahoma"/>
        <family val="2"/>
      </rPr>
      <t>Hours reported for payroll periods ending in May
2019</t>
    </r>
  </si>
  <si>
    <r>
      <rPr>
        <b/>
        <sz val="12"/>
        <rFont val="Tahoma"/>
        <family val="2"/>
      </rPr>
      <t>Hours reported for payroll periods ending in
June 2019</t>
    </r>
  </si>
  <si>
    <t>Total</t>
  </si>
  <si>
    <t>FTE BASIS</t>
  </si>
  <si>
    <t>Salary Indicator</t>
  </si>
  <si>
    <t>Employee MI</t>
  </si>
  <si>
    <t>Wolfe</t>
  </si>
  <si>
    <t>Alicia</t>
  </si>
  <si>
    <t>C</t>
  </si>
  <si>
    <t>Full time (4/4)</t>
  </si>
  <si>
    <t>NA</t>
  </si>
  <si>
    <t>Ruckman</t>
  </si>
  <si>
    <t>Ann</t>
  </si>
  <si>
    <t>Sara</t>
  </si>
  <si>
    <t>Start Date</t>
  </si>
  <si>
    <r>
      <rPr>
        <sz val="7"/>
        <rFont val="Arial Black"/>
        <family val="2"/>
      </rPr>
      <t>HOURS,EARNINGS,REIMBURSEMENTS &amp; OTHER PAYMENTS</t>
    </r>
  </si>
  <si>
    <r>
      <rPr>
        <sz val="7"/>
        <rFont val="Arial Black"/>
        <family val="2"/>
      </rPr>
      <t>EMPLOYER</t>
    </r>
  </si>
  <si>
    <r>
      <rPr>
        <sz val="7"/>
        <rFont val="Arial Black"/>
        <family val="2"/>
      </rPr>
      <t>EXPENSES</t>
    </r>
  </si>
  <si>
    <r>
      <rPr>
        <sz val="7"/>
        <rFont val="Arial Black"/>
        <family val="2"/>
      </rPr>
      <t xml:space="preserve">TOTAL
</t>
    </r>
    <r>
      <rPr>
        <sz val="7"/>
        <rFont val="Arial Black"/>
        <family val="2"/>
      </rPr>
      <t>EMPLOYER PAYROLL EXPENSE</t>
    </r>
  </si>
  <si>
    <r>
      <rPr>
        <sz val="7"/>
        <rFont val="Arial Black"/>
        <family val="2"/>
      </rPr>
      <t>DESCRIPTION</t>
    </r>
  </si>
  <si>
    <r>
      <rPr>
        <sz val="7"/>
        <rFont val="Arial Black"/>
        <family val="2"/>
      </rPr>
      <t>RATE</t>
    </r>
  </si>
  <si>
    <r>
      <rPr>
        <sz val="7"/>
        <rFont val="Arial Black"/>
        <family val="2"/>
      </rPr>
      <t>HOURS</t>
    </r>
  </si>
  <si>
    <r>
      <rPr>
        <sz val="7"/>
        <rFont val="Arial Black"/>
        <family val="2"/>
      </rPr>
      <t>EARNINGS</t>
    </r>
  </si>
  <si>
    <r>
      <rPr>
        <sz val="7"/>
        <rFont val="Arial Black"/>
        <family val="2"/>
      </rPr>
      <t>REIMB &amp; OTHER PAYMENTS</t>
    </r>
  </si>
  <si>
    <r>
      <rPr>
        <sz val="7"/>
        <rFont val="Arial Black"/>
        <family val="2"/>
      </rPr>
      <t>TOTAL</t>
    </r>
  </si>
  <si>
    <r>
      <rPr>
        <sz val="7"/>
        <rFont val="Arial Black"/>
        <family val="2"/>
      </rPr>
      <t>TAXES</t>
    </r>
  </si>
  <si>
    <r>
      <rPr>
        <sz val="7"/>
        <rFont val="Arial Black"/>
        <family val="2"/>
      </rPr>
      <t>WORKERS' COMP &amp; OTHER ITEMS</t>
    </r>
  </si>
  <si>
    <r>
      <rPr>
        <sz val="7"/>
        <rFont val="Arial Black"/>
        <family val="2"/>
      </rPr>
      <t>EMPLOYEES WITH NO JOB ID</t>
    </r>
  </si>
  <si>
    <r>
      <rPr>
        <sz val="7.5"/>
        <rFont val="Arial"/>
        <family val="2"/>
      </rPr>
      <t>Bidwell, Amy  (ID: 148)</t>
    </r>
  </si>
  <si>
    <r>
      <rPr>
        <sz val="7.5"/>
        <rFont val="Arial"/>
        <family val="2"/>
      </rPr>
      <t>Hourly</t>
    </r>
  </si>
  <si>
    <r>
      <rPr>
        <sz val="7.5"/>
        <rFont val="Arial"/>
        <family val="2"/>
      </rPr>
      <t>401K Company Match</t>
    </r>
  </si>
  <si>
    <r>
      <rPr>
        <sz val="7.5"/>
        <rFont val="Arial"/>
        <family val="2"/>
      </rPr>
      <t>Overtime</t>
    </r>
  </si>
  <si>
    <r>
      <rPr>
        <sz val="7.5"/>
        <rFont val="Arial"/>
        <family val="2"/>
      </rPr>
      <t>Medicare</t>
    </r>
  </si>
  <si>
    <r>
      <rPr>
        <sz val="7.5"/>
        <rFont val="Arial"/>
        <family val="2"/>
      </rPr>
      <t>Bonus</t>
    </r>
  </si>
  <si>
    <r>
      <rPr>
        <sz val="7.5"/>
        <rFont val="Arial"/>
        <family val="2"/>
      </rPr>
      <t>Social Security</t>
    </r>
  </si>
  <si>
    <r>
      <rPr>
        <sz val="7.5"/>
        <rFont val="Arial"/>
        <family val="2"/>
      </rPr>
      <t>Vacation</t>
    </r>
  </si>
  <si>
    <r>
      <rPr>
        <sz val="7.5"/>
        <rFont val="Arial"/>
        <family val="2"/>
      </rPr>
      <t>EMPLOYEE TOTAL</t>
    </r>
  </si>
  <si>
    <r>
      <rPr>
        <sz val="7.5"/>
        <rFont val="Arial"/>
        <family val="2"/>
      </rPr>
      <t>Bishop, Laura M (ID: 82)</t>
    </r>
  </si>
  <si>
    <r>
      <rPr>
        <sz val="7.5"/>
        <rFont val="Arial"/>
        <family val="2"/>
      </rPr>
      <t>Blake, Jill  (ID: 94)</t>
    </r>
  </si>
  <si>
    <r>
      <rPr>
        <sz val="7.5"/>
        <rFont val="Arial"/>
        <family val="2"/>
      </rPr>
      <t>Hourly Vacation</t>
    </r>
  </si>
  <si>
    <r>
      <rPr>
        <sz val="7.5"/>
        <rFont val="Arial"/>
        <family val="2"/>
      </rPr>
      <t xml:space="preserve">27.8300
</t>
    </r>
    <r>
      <rPr>
        <sz val="7.5"/>
        <rFont val="Arial"/>
        <family val="2"/>
      </rPr>
      <t>27.8300</t>
    </r>
  </si>
  <si>
    <r>
      <rPr>
        <sz val="7.5"/>
        <rFont val="Arial"/>
        <family val="2"/>
      </rPr>
      <t xml:space="preserve">184.40
</t>
    </r>
    <r>
      <rPr>
        <sz val="7.5"/>
        <rFont val="Arial"/>
        <family val="2"/>
      </rPr>
      <t>20.00</t>
    </r>
  </si>
  <si>
    <r>
      <rPr>
        <sz val="7.5"/>
        <rFont val="Arial"/>
        <family val="2"/>
      </rPr>
      <t xml:space="preserve">5131.85
</t>
    </r>
    <r>
      <rPr>
        <sz val="7.5"/>
        <rFont val="Arial"/>
        <family val="2"/>
      </rPr>
      <t>556.60</t>
    </r>
  </si>
  <si>
    <r>
      <rPr>
        <sz val="7.5"/>
        <rFont val="Arial"/>
        <family val="2"/>
      </rPr>
      <t xml:space="preserve">401K Company Match Medicare
</t>
    </r>
    <r>
      <rPr>
        <sz val="7.5"/>
        <rFont val="Arial"/>
        <family val="2"/>
      </rPr>
      <t>Social Security</t>
    </r>
  </si>
  <si>
    <r>
      <rPr>
        <sz val="7.5"/>
        <rFont val="Arial"/>
        <family val="2"/>
      </rPr>
      <t xml:space="preserve">76.92
</t>
    </r>
    <r>
      <rPr>
        <sz val="7.5"/>
        <rFont val="Arial"/>
        <family val="2"/>
      </rPr>
      <t>328.88</t>
    </r>
  </si>
  <si>
    <r>
      <rPr>
        <sz val="7.5"/>
        <rFont val="Arial"/>
        <family val="2"/>
      </rPr>
      <t>Bray, Anne E (ID: 18)</t>
    </r>
  </si>
  <si>
    <r>
      <rPr>
        <sz val="7.5"/>
        <rFont val="Arial"/>
        <family val="2"/>
      </rPr>
      <t>Salary</t>
    </r>
  </si>
  <si>
    <r>
      <rPr>
        <sz val="7.5"/>
        <rFont val="Arial"/>
        <family val="2"/>
      </rPr>
      <t>Bucksner, Corey  (ID: 163)</t>
    </r>
  </si>
  <si>
    <r>
      <rPr>
        <sz val="7.5"/>
        <rFont val="Arial"/>
        <family val="2"/>
      </rPr>
      <t>Burden-Bond, Crystal  (ID: 162)</t>
    </r>
  </si>
  <si>
    <r>
      <rPr>
        <sz val="7.5"/>
        <rFont val="Arial"/>
        <family val="2"/>
      </rPr>
      <t>Clifford, Elizabeth A (ID: 170)</t>
    </r>
  </si>
  <si>
    <r>
      <rPr>
        <sz val="7.5"/>
        <rFont val="Arial"/>
        <family val="2"/>
      </rPr>
      <t>Cornell, Tammy  (ID: 88)</t>
    </r>
  </si>
  <si>
    <r>
      <rPr>
        <sz val="7.5"/>
        <rFont val="Arial"/>
        <family val="2"/>
      </rPr>
      <t xml:space="preserve">16.2800
</t>
    </r>
    <r>
      <rPr>
        <sz val="7.5"/>
        <rFont val="Arial"/>
        <family val="2"/>
      </rPr>
      <t>16.2800</t>
    </r>
  </si>
  <si>
    <r>
      <rPr>
        <sz val="7.5"/>
        <rFont val="Arial"/>
        <family val="2"/>
      </rPr>
      <t xml:space="preserve">207.60
</t>
    </r>
    <r>
      <rPr>
        <sz val="7.5"/>
        <rFont val="Arial"/>
        <family val="2"/>
      </rPr>
      <t>20.00</t>
    </r>
  </si>
  <si>
    <r>
      <rPr>
        <sz val="7.5"/>
        <rFont val="Arial"/>
        <family val="2"/>
      </rPr>
      <t xml:space="preserve">3379.73
</t>
    </r>
    <r>
      <rPr>
        <sz val="7.5"/>
        <rFont val="Arial"/>
        <family val="2"/>
      </rPr>
      <t>325.60</t>
    </r>
  </si>
  <si>
    <r>
      <rPr>
        <sz val="7.5"/>
        <rFont val="Arial"/>
        <family val="2"/>
      </rPr>
      <t xml:space="preserve">53.72
</t>
    </r>
    <r>
      <rPr>
        <sz val="7.5"/>
        <rFont val="Arial"/>
        <family val="2"/>
      </rPr>
      <t>229.74</t>
    </r>
  </si>
  <si>
    <r>
      <rPr>
        <sz val="7.5"/>
        <rFont val="Arial"/>
        <family val="2"/>
      </rPr>
      <t>Davis, Carolyn T (ID: 21)</t>
    </r>
  </si>
  <si>
    <r>
      <rPr>
        <sz val="7.5"/>
        <rFont val="Arial"/>
        <family val="2"/>
      </rPr>
      <t>Davis, Jared P (ID: 200)</t>
    </r>
  </si>
  <si>
    <r>
      <rPr>
        <sz val="7.5"/>
        <rFont val="Arial"/>
        <family val="2"/>
      </rPr>
      <t>Fed Unemploy</t>
    </r>
  </si>
  <si>
    <r>
      <rPr>
        <sz val="7.5"/>
        <rFont val="Arial"/>
        <family val="2"/>
      </rPr>
      <t>KS Unemploy</t>
    </r>
  </si>
  <si>
    <r>
      <rPr>
        <sz val="7.5"/>
        <rFont val="Arial"/>
        <family val="2"/>
      </rPr>
      <t>Focht, Julia A (ID: 199)</t>
    </r>
  </si>
  <si>
    <r>
      <rPr>
        <sz val="7.5"/>
        <rFont val="Arial"/>
        <family val="2"/>
      </rPr>
      <t>Giblin, Shawn M (ID: 12)</t>
    </r>
  </si>
  <si>
    <r>
      <rPr>
        <sz val="7.5"/>
        <rFont val="Arial"/>
        <family val="2"/>
      </rPr>
      <t>Grossman, Harvey M (ID: 23)</t>
    </r>
  </si>
  <si>
    <r>
      <rPr>
        <sz val="7.5"/>
        <rFont val="Arial"/>
        <family val="2"/>
      </rPr>
      <t>Grossman, Harvey M (ID: 23) (Cont.)</t>
    </r>
  </si>
  <si>
    <r>
      <rPr>
        <sz val="7.5"/>
        <rFont val="Arial"/>
        <family val="2"/>
      </rPr>
      <t>Harris, Hannah  (ID: 35)</t>
    </r>
  </si>
  <si>
    <r>
      <rPr>
        <sz val="7.5"/>
        <rFont val="Arial"/>
        <family val="2"/>
      </rPr>
      <t>Hile, Mrs Erika R (ID: 188)</t>
    </r>
  </si>
  <si>
    <r>
      <rPr>
        <sz val="7.5"/>
        <rFont val="Arial"/>
        <family val="2"/>
      </rPr>
      <t>Holden, Jamie  (ID: 104)</t>
    </r>
  </si>
  <si>
    <r>
      <rPr>
        <sz val="7.5"/>
        <rFont val="Arial"/>
        <family val="2"/>
      </rPr>
      <t xml:space="preserve">19.8300
</t>
    </r>
    <r>
      <rPr>
        <sz val="7.5"/>
        <rFont val="Arial"/>
        <family val="2"/>
      </rPr>
      <t>19.8300</t>
    </r>
  </si>
  <si>
    <r>
      <rPr>
        <sz val="7.5"/>
        <rFont val="Arial"/>
        <family val="2"/>
      </rPr>
      <t xml:space="preserve">151.30
</t>
    </r>
    <r>
      <rPr>
        <sz val="7.5"/>
        <rFont val="Arial"/>
        <family val="2"/>
      </rPr>
      <t>36.00</t>
    </r>
  </si>
  <si>
    <r>
      <rPr>
        <sz val="7.5"/>
        <rFont val="Arial"/>
        <family val="2"/>
      </rPr>
      <t xml:space="preserve">3000.28
</t>
    </r>
    <r>
      <rPr>
        <sz val="7.5"/>
        <rFont val="Arial"/>
        <family val="2"/>
      </rPr>
      <t>713.88</t>
    </r>
  </si>
  <si>
    <r>
      <rPr>
        <sz val="7.5"/>
        <rFont val="Arial"/>
        <family val="2"/>
      </rPr>
      <t xml:space="preserve">53.71
</t>
    </r>
    <r>
      <rPr>
        <sz val="7.5"/>
        <rFont val="Arial"/>
        <family val="2"/>
      </rPr>
      <t>229.66</t>
    </r>
  </si>
  <si>
    <r>
      <rPr>
        <sz val="7.5"/>
        <rFont val="Arial"/>
        <family val="2"/>
      </rPr>
      <t>Hult, Mrs Karen M (ID: 184)</t>
    </r>
  </si>
  <si>
    <r>
      <rPr>
        <sz val="7.5"/>
        <rFont val="Arial"/>
        <family val="2"/>
      </rPr>
      <t xml:space="preserve">24.4600
</t>
    </r>
    <r>
      <rPr>
        <sz val="7.5"/>
        <rFont val="Arial"/>
        <family val="2"/>
      </rPr>
      <t>24.4600</t>
    </r>
  </si>
  <si>
    <r>
      <rPr>
        <sz val="7.5"/>
        <rFont val="Arial"/>
        <family val="2"/>
      </rPr>
      <t xml:space="preserve">180.00
</t>
    </r>
    <r>
      <rPr>
        <sz val="7.5"/>
        <rFont val="Arial"/>
        <family val="2"/>
      </rPr>
      <t>16.00</t>
    </r>
  </si>
  <si>
    <r>
      <rPr>
        <sz val="7.5"/>
        <rFont val="Arial"/>
        <family val="2"/>
      </rPr>
      <t xml:space="preserve">4402.80
</t>
    </r>
    <r>
      <rPr>
        <sz val="7.5"/>
        <rFont val="Arial"/>
        <family val="2"/>
      </rPr>
      <t>391.36</t>
    </r>
  </si>
  <si>
    <r>
      <rPr>
        <sz val="7.5"/>
        <rFont val="Arial"/>
        <family val="2"/>
      </rPr>
      <t xml:space="preserve">61.52
</t>
    </r>
    <r>
      <rPr>
        <sz val="7.5"/>
        <rFont val="Arial"/>
        <family val="2"/>
      </rPr>
      <t>263.03</t>
    </r>
  </si>
  <si>
    <r>
      <rPr>
        <sz val="7.5"/>
        <rFont val="Arial"/>
        <family val="2"/>
      </rPr>
      <t>Klehn, Tina M (ID: 143)</t>
    </r>
  </si>
  <si>
    <r>
      <rPr>
        <sz val="7.5"/>
        <rFont val="Arial"/>
        <family val="2"/>
      </rPr>
      <t>Klehn, Brandi M (ID: 198)</t>
    </r>
  </si>
  <si>
    <r>
      <rPr>
        <sz val="7.5"/>
        <rFont val="Arial"/>
        <family val="2"/>
      </rPr>
      <t>Linenberger, Tera L (ID: 193)</t>
    </r>
  </si>
  <si>
    <r>
      <rPr>
        <sz val="7.5"/>
        <rFont val="Arial"/>
        <family val="2"/>
      </rPr>
      <t>Linenberger, Tera L (ID: 193) (Cont.)</t>
    </r>
  </si>
  <si>
    <r>
      <rPr>
        <sz val="7.5"/>
        <rFont val="Arial"/>
        <family val="2"/>
      </rPr>
      <t>Martin, Janice L (ID: 17)</t>
    </r>
  </si>
  <si>
    <r>
      <rPr>
        <sz val="7.5"/>
        <rFont val="Arial"/>
        <family val="2"/>
      </rPr>
      <t>McGown, Megan M (ID: 177)</t>
    </r>
  </si>
  <si>
    <r>
      <rPr>
        <sz val="7.5"/>
        <rFont val="Arial"/>
        <family val="2"/>
      </rPr>
      <t>Onderstal, Judy K (ID: 111)</t>
    </r>
  </si>
  <si>
    <r>
      <rPr>
        <sz val="7.5"/>
        <rFont val="Arial"/>
        <family val="2"/>
      </rPr>
      <t>Palmer, Jeannie L (ID: 8)</t>
    </r>
  </si>
  <si>
    <r>
      <rPr>
        <sz val="7.5"/>
        <rFont val="Arial"/>
        <family val="2"/>
      </rPr>
      <t xml:space="preserve">29.6100
</t>
    </r>
    <r>
      <rPr>
        <sz val="7.5"/>
        <rFont val="Arial"/>
        <family val="2"/>
      </rPr>
      <t>29.6100</t>
    </r>
  </si>
  <si>
    <r>
      <rPr>
        <sz val="7.5"/>
        <rFont val="Arial"/>
        <family val="2"/>
      </rPr>
      <t xml:space="preserve">197.03
</t>
    </r>
    <r>
      <rPr>
        <sz val="7.5"/>
        <rFont val="Arial"/>
        <family val="2"/>
      </rPr>
      <t>32.00</t>
    </r>
  </si>
  <si>
    <r>
      <rPr>
        <sz val="7.5"/>
        <rFont val="Arial"/>
        <family val="2"/>
      </rPr>
      <t xml:space="preserve">5834.06
</t>
    </r>
    <r>
      <rPr>
        <sz val="7.5"/>
        <rFont val="Arial"/>
        <family val="2"/>
      </rPr>
      <t>947.52</t>
    </r>
  </si>
  <si>
    <r>
      <rPr>
        <sz val="7.5"/>
        <rFont val="Arial"/>
        <family val="2"/>
      </rPr>
      <t xml:space="preserve">93.80
</t>
    </r>
    <r>
      <rPr>
        <sz val="7.5"/>
        <rFont val="Arial"/>
        <family val="2"/>
      </rPr>
      <t>401.04</t>
    </r>
  </si>
  <si>
    <r>
      <rPr>
        <sz val="7.5"/>
        <rFont val="Arial"/>
        <family val="2"/>
      </rPr>
      <t>Rigsby, Jennifer A (ID: 178)</t>
    </r>
  </si>
  <si>
    <r>
      <rPr>
        <sz val="7.5"/>
        <rFont val="Arial"/>
        <family val="2"/>
      </rPr>
      <t>Roadman, Elizabeth  (ID: 41)</t>
    </r>
  </si>
  <si>
    <r>
      <rPr>
        <sz val="7.5"/>
        <rFont val="Arial"/>
        <family val="2"/>
      </rPr>
      <t>Robb, Mrs Courtney  (ID: 195)</t>
    </r>
  </si>
  <si>
    <r>
      <rPr>
        <sz val="7.5"/>
        <rFont val="Arial"/>
        <family val="2"/>
      </rPr>
      <t>Ruckman, Ann N (ID: 201)</t>
    </r>
  </si>
  <si>
    <r>
      <rPr>
        <sz val="7.5"/>
        <rFont val="Arial"/>
        <family val="2"/>
      </rPr>
      <t>Schloegel Jr, Robert J (ID: 20)</t>
    </r>
  </si>
  <si>
    <r>
      <rPr>
        <sz val="7.5"/>
        <rFont val="Arial"/>
        <family val="2"/>
      </rPr>
      <t>Shane, Trudy S (ID: 107)</t>
    </r>
  </si>
  <si>
    <r>
      <rPr>
        <sz val="7.5"/>
        <rFont val="Arial"/>
        <family val="2"/>
      </rPr>
      <t xml:space="preserve">25.3000
</t>
    </r>
    <r>
      <rPr>
        <sz val="7.5"/>
        <rFont val="Arial"/>
        <family val="2"/>
      </rPr>
      <t>25.3000</t>
    </r>
  </si>
  <si>
    <r>
      <rPr>
        <sz val="7.5"/>
        <rFont val="Arial"/>
        <family val="2"/>
      </rPr>
      <t xml:space="preserve">125.66
</t>
    </r>
    <r>
      <rPr>
        <sz val="7.5"/>
        <rFont val="Arial"/>
        <family val="2"/>
      </rPr>
      <t>16.00</t>
    </r>
  </si>
  <si>
    <r>
      <rPr>
        <sz val="7.5"/>
        <rFont val="Arial"/>
        <family val="2"/>
      </rPr>
      <t xml:space="preserve">3179.20
</t>
    </r>
    <r>
      <rPr>
        <sz val="7.5"/>
        <rFont val="Arial"/>
        <family val="2"/>
      </rPr>
      <t>404.80</t>
    </r>
  </si>
  <si>
    <r>
      <rPr>
        <sz val="7.5"/>
        <rFont val="Arial"/>
        <family val="2"/>
      </rPr>
      <t xml:space="preserve">51.97
</t>
    </r>
    <r>
      <rPr>
        <sz val="7.5"/>
        <rFont val="Arial"/>
        <family val="2"/>
      </rPr>
      <t>222.21</t>
    </r>
  </si>
  <si>
    <r>
      <rPr>
        <sz val="7.5"/>
        <rFont val="Arial"/>
        <family val="2"/>
      </rPr>
      <t>Stoll, Terah L (ID: 33)</t>
    </r>
  </si>
  <si>
    <r>
      <rPr>
        <sz val="7.5"/>
        <rFont val="Arial"/>
        <family val="2"/>
      </rPr>
      <t xml:space="preserve">29.9300
</t>
    </r>
    <r>
      <rPr>
        <sz val="7.5"/>
        <rFont val="Arial"/>
        <family val="2"/>
      </rPr>
      <t>29.9300</t>
    </r>
  </si>
  <si>
    <r>
      <rPr>
        <sz val="7.5"/>
        <rFont val="Arial"/>
        <family val="2"/>
      </rPr>
      <t xml:space="preserve">130.48
</t>
    </r>
    <r>
      <rPr>
        <sz val="7.5"/>
        <rFont val="Arial"/>
        <family val="2"/>
      </rPr>
      <t>32.00</t>
    </r>
  </si>
  <si>
    <r>
      <rPr>
        <sz val="7.5"/>
        <rFont val="Arial"/>
        <family val="2"/>
      </rPr>
      <t xml:space="preserve">3905.26
</t>
    </r>
    <r>
      <rPr>
        <sz val="7.5"/>
        <rFont val="Arial"/>
        <family val="2"/>
      </rPr>
      <t>957.76</t>
    </r>
  </si>
  <si>
    <r>
      <rPr>
        <sz val="7.5"/>
        <rFont val="Arial"/>
        <family val="2"/>
      </rPr>
      <t xml:space="preserve">69.67
</t>
    </r>
    <r>
      <rPr>
        <sz val="7.5"/>
        <rFont val="Arial"/>
        <family val="2"/>
      </rPr>
      <t>297.93</t>
    </r>
  </si>
  <si>
    <r>
      <rPr>
        <sz val="7.5"/>
        <rFont val="Arial"/>
        <family val="2"/>
      </rPr>
      <t>Tyler, Lindsey  (ID: 191)</t>
    </r>
  </si>
  <si>
    <r>
      <rPr>
        <sz val="7.5"/>
        <rFont val="Arial"/>
        <family val="2"/>
      </rPr>
      <t>Wajcman,  Mindy A (ID: 16)</t>
    </r>
  </si>
  <si>
    <r>
      <rPr>
        <sz val="7.5"/>
        <rFont val="Arial"/>
        <family val="2"/>
      </rPr>
      <t>Webb, Malesa L (ID: 196)</t>
    </r>
  </si>
  <si>
    <r>
      <rPr>
        <sz val="7.5"/>
        <rFont val="Arial"/>
        <family val="2"/>
      </rPr>
      <t>White, Claire D (ID: 47)</t>
    </r>
  </si>
  <si>
    <r>
      <rPr>
        <sz val="7.5"/>
        <rFont val="Arial"/>
        <family val="2"/>
      </rPr>
      <t>Whitney, Jody  (ID: 117)</t>
    </r>
  </si>
  <si>
    <r>
      <rPr>
        <sz val="7.5"/>
        <rFont val="Arial"/>
        <family val="2"/>
      </rPr>
      <t>Hourly Bonus</t>
    </r>
  </si>
  <si>
    <r>
      <rPr>
        <sz val="7.5"/>
        <rFont val="Arial"/>
        <family val="2"/>
      </rPr>
      <t xml:space="preserve">4190.81
</t>
    </r>
    <r>
      <rPr>
        <sz val="7.5"/>
        <rFont val="Arial"/>
        <family val="2"/>
      </rPr>
      <t>300.00</t>
    </r>
  </si>
  <si>
    <r>
      <rPr>
        <sz val="7.5"/>
        <rFont val="Arial"/>
        <family val="2"/>
      </rPr>
      <t xml:space="preserve">65.12
</t>
    </r>
    <r>
      <rPr>
        <sz val="7.5"/>
        <rFont val="Arial"/>
        <family val="2"/>
      </rPr>
      <t>278.43</t>
    </r>
  </si>
  <si>
    <r>
      <rPr>
        <sz val="7.5"/>
        <rFont val="Arial"/>
        <family val="2"/>
      </rPr>
      <t>Wichman, Christine  (ID: 126)</t>
    </r>
  </si>
  <si>
    <r>
      <rPr>
        <sz val="7.5"/>
        <rFont val="Arial"/>
        <family val="2"/>
      </rPr>
      <t>Wichman, Jason  (ID: 76)</t>
    </r>
  </si>
  <si>
    <r>
      <rPr>
        <sz val="7.5"/>
        <rFont val="Arial"/>
        <family val="2"/>
      </rPr>
      <t>Wilson, Connie J (ID: 182)</t>
    </r>
  </si>
  <si>
    <r>
      <rPr>
        <sz val="7.5"/>
        <rFont val="Arial"/>
        <family val="2"/>
      </rPr>
      <t>Winger, Robin S (ID: 1)</t>
    </r>
  </si>
  <si>
    <r>
      <rPr>
        <sz val="7.5"/>
        <rFont val="Arial"/>
        <family val="2"/>
      </rPr>
      <t xml:space="preserve">24.7200
</t>
    </r>
    <r>
      <rPr>
        <sz val="7.5"/>
        <rFont val="Arial"/>
        <family val="2"/>
      </rPr>
      <t>24.7200</t>
    </r>
  </si>
  <si>
    <r>
      <rPr>
        <sz val="7.5"/>
        <rFont val="Arial"/>
        <family val="2"/>
      </rPr>
      <t xml:space="preserve">138.55
</t>
    </r>
    <r>
      <rPr>
        <sz val="7.5"/>
        <rFont val="Arial"/>
        <family val="2"/>
      </rPr>
      <t>24.00</t>
    </r>
  </si>
  <si>
    <r>
      <rPr>
        <sz val="7.5"/>
        <rFont val="Arial"/>
        <family val="2"/>
      </rPr>
      <t xml:space="preserve">3424.96
</t>
    </r>
    <r>
      <rPr>
        <sz val="7.5"/>
        <rFont val="Arial"/>
        <family val="2"/>
      </rPr>
      <t>593.28</t>
    </r>
  </si>
  <si>
    <r>
      <rPr>
        <sz val="7.5"/>
        <rFont val="Arial"/>
        <family val="2"/>
      </rPr>
      <t xml:space="preserve">56.20
</t>
    </r>
    <r>
      <rPr>
        <sz val="7.5"/>
        <rFont val="Arial"/>
        <family val="2"/>
      </rPr>
      <t>240.32</t>
    </r>
  </si>
  <si>
    <r>
      <rPr>
        <sz val="7.5"/>
        <rFont val="Arial"/>
        <family val="2"/>
      </rPr>
      <t>Wrinkle, Heather  (ID: 139)</t>
    </r>
  </si>
  <si>
    <r>
      <rPr>
        <sz val="7.5"/>
        <rFont val="Arial"/>
        <family val="2"/>
      </rPr>
      <t>Hourly                                   29.4000</t>
    </r>
  </si>
  <si>
    <r>
      <rPr>
        <sz val="7.5"/>
        <rFont val="Arial"/>
        <family val="2"/>
      </rPr>
      <t>Overtime                               44.1000</t>
    </r>
  </si>
  <si>
    <r>
      <rPr>
        <sz val="7.5"/>
        <rFont val="Arial"/>
        <family val="2"/>
      </rPr>
      <t>Vacation                               29.4000</t>
    </r>
  </si>
  <si>
    <r>
      <rPr>
        <sz val="7"/>
        <rFont val="Arial Black"/>
        <family val="2"/>
      </rPr>
      <t>EMPLOYEES WITH NO JOB ID TOTALS</t>
    </r>
  </si>
  <si>
    <r>
      <rPr>
        <i/>
        <sz val="7"/>
        <rFont val="Arial"/>
        <family val="2"/>
      </rPr>
      <t>Person(s)</t>
    </r>
  </si>
  <si>
    <r>
      <rPr>
        <sz val="7.5"/>
        <rFont val="Arial"/>
        <family val="2"/>
      </rPr>
      <t>Hourly                                   11.0000</t>
    </r>
  </si>
  <si>
    <r>
      <rPr>
        <sz val="7.5"/>
        <rFont val="Arial"/>
        <family val="2"/>
      </rPr>
      <t>Hourly                                   14.9400</t>
    </r>
  </si>
  <si>
    <r>
      <rPr>
        <sz val="7.5"/>
        <rFont val="Arial"/>
        <family val="2"/>
      </rPr>
      <t>Hourly                                   15.9100</t>
    </r>
  </si>
  <si>
    <r>
      <rPr>
        <sz val="7.5"/>
        <rFont val="Arial"/>
        <family val="2"/>
      </rPr>
      <t>Hourly                                   16.0000</t>
    </r>
  </si>
  <si>
    <r>
      <rPr>
        <sz val="7.5"/>
        <rFont val="Arial"/>
        <family val="2"/>
      </rPr>
      <t>Hourly                                   16.2800</t>
    </r>
  </si>
  <si>
    <r>
      <rPr>
        <sz val="7.5"/>
        <rFont val="Arial"/>
        <family val="2"/>
      </rPr>
      <t>Hourly                                   16.3800</t>
    </r>
  </si>
  <si>
    <r>
      <rPr>
        <sz val="7.5"/>
        <rFont val="Arial"/>
        <family val="2"/>
      </rPr>
      <t>Hourly                                   17.3100</t>
    </r>
  </si>
  <si>
    <r>
      <rPr>
        <sz val="7.5"/>
        <rFont val="Arial"/>
        <family val="2"/>
      </rPr>
      <t>Hourly                                   19.2800</t>
    </r>
  </si>
  <si>
    <r>
      <rPr>
        <sz val="7.5"/>
        <rFont val="Arial"/>
        <family val="2"/>
      </rPr>
      <t>Hourly                                   19.8300</t>
    </r>
  </si>
  <si>
    <r>
      <rPr>
        <sz val="7.5"/>
        <rFont val="Arial"/>
        <family val="2"/>
      </rPr>
      <t>Hourly                                   21.4200</t>
    </r>
  </si>
  <si>
    <r>
      <rPr>
        <sz val="7.5"/>
        <rFont val="Arial"/>
        <family val="2"/>
      </rPr>
      <t>Hourly                                   23.1000</t>
    </r>
  </si>
  <si>
    <r>
      <rPr>
        <sz val="7.5"/>
        <rFont val="Arial"/>
        <family val="2"/>
      </rPr>
      <t>Hourly                                   23.5000</t>
    </r>
  </si>
  <si>
    <r>
      <rPr>
        <sz val="7.5"/>
        <rFont val="Arial"/>
        <family val="2"/>
      </rPr>
      <t>Hourly                                   24.2100</t>
    </r>
  </si>
  <si>
    <r>
      <rPr>
        <sz val="7.5"/>
        <rFont val="Arial"/>
        <family val="2"/>
      </rPr>
      <t>Hourly                                   24.2800</t>
    </r>
  </si>
  <si>
    <r>
      <rPr>
        <sz val="7.5"/>
        <rFont val="Arial"/>
        <family val="2"/>
      </rPr>
      <t>Hourly                                   24.4600</t>
    </r>
  </si>
  <si>
    <r>
      <rPr>
        <sz val="7.5"/>
        <rFont val="Arial"/>
        <family val="2"/>
      </rPr>
      <t>Hourly                                   24.5000</t>
    </r>
  </si>
  <si>
    <r>
      <rPr>
        <sz val="7.5"/>
        <rFont val="Arial"/>
        <family val="2"/>
      </rPr>
      <t>Hourly                                   24.7200</t>
    </r>
  </si>
  <si>
    <r>
      <rPr>
        <sz val="7.5"/>
        <rFont val="Arial"/>
        <family val="2"/>
      </rPr>
      <t>Hourly                                   25.0000</t>
    </r>
  </si>
  <si>
    <r>
      <rPr>
        <sz val="7.5"/>
        <rFont val="Arial"/>
        <family val="2"/>
      </rPr>
      <t>Hourly                                   25.3000</t>
    </r>
  </si>
  <si>
    <r>
      <rPr>
        <sz val="7.5"/>
        <rFont val="Arial"/>
        <family val="2"/>
      </rPr>
      <t>Hourly                                   25.7500</t>
    </r>
  </si>
  <si>
    <r>
      <rPr>
        <sz val="7.5"/>
        <rFont val="Arial"/>
        <family val="2"/>
      </rPr>
      <t>Hourly                                   26.4000</t>
    </r>
  </si>
  <si>
    <r>
      <rPr>
        <sz val="7.5"/>
        <rFont val="Arial"/>
        <family val="2"/>
      </rPr>
      <t>Hourly                                   27.8300</t>
    </r>
  </si>
  <si>
    <r>
      <rPr>
        <sz val="7.5"/>
        <rFont val="Arial"/>
        <family val="2"/>
      </rPr>
      <t>Hourly                                   29.0000</t>
    </r>
  </si>
  <si>
    <r>
      <rPr>
        <sz val="7.5"/>
        <rFont val="Arial"/>
        <family val="2"/>
      </rPr>
      <t>Hourly                                   29.6100</t>
    </r>
  </si>
  <si>
    <r>
      <rPr>
        <sz val="7.5"/>
        <rFont val="Arial"/>
        <family val="2"/>
      </rPr>
      <t>Hourly                                   29.9300</t>
    </r>
  </si>
  <si>
    <r>
      <rPr>
        <sz val="7.5"/>
        <rFont val="Arial"/>
        <family val="2"/>
      </rPr>
      <t>Hourly                                   70.0000</t>
    </r>
  </si>
  <si>
    <r>
      <rPr>
        <sz val="7.5"/>
        <rFont val="Arial"/>
        <family val="2"/>
      </rPr>
      <t>Overtime                               22.4100</t>
    </r>
  </si>
  <si>
    <r>
      <rPr>
        <sz val="7.5"/>
        <rFont val="Arial"/>
        <family val="2"/>
      </rPr>
      <t>Overtime                               23.8650</t>
    </r>
  </si>
  <si>
    <r>
      <rPr>
        <sz val="7.5"/>
        <rFont val="Arial"/>
        <family val="2"/>
      </rPr>
      <t>Overtime                               24.0000</t>
    </r>
  </si>
  <si>
    <r>
      <rPr>
        <sz val="7.5"/>
        <rFont val="Arial"/>
        <family val="2"/>
      </rPr>
      <t>Overtime                               24.5700</t>
    </r>
  </si>
  <si>
    <r>
      <rPr>
        <sz val="7.5"/>
        <rFont val="Arial"/>
        <family val="2"/>
      </rPr>
      <t>Overtime                               28.9200</t>
    </r>
  </si>
  <si>
    <r>
      <rPr>
        <sz val="7.5"/>
        <rFont val="Arial"/>
        <family val="2"/>
      </rPr>
      <t>Overtime                               32.1300</t>
    </r>
  </si>
  <si>
    <r>
      <rPr>
        <sz val="7.5"/>
        <rFont val="Arial"/>
        <family val="2"/>
      </rPr>
      <t>Overtime                               35.2500</t>
    </r>
  </si>
  <si>
    <r>
      <rPr>
        <sz val="7.5"/>
        <rFont val="Arial"/>
        <family val="2"/>
      </rPr>
      <t>Overtime                               36.7500</t>
    </r>
  </si>
  <si>
    <r>
      <rPr>
        <sz val="7.5"/>
        <rFont val="Arial"/>
        <family val="2"/>
      </rPr>
      <t>Overtime                               39.6000</t>
    </r>
  </si>
  <si>
    <r>
      <rPr>
        <sz val="7.5"/>
        <rFont val="Arial"/>
        <family val="2"/>
      </rPr>
      <t>Overtime                               43.5000</t>
    </r>
  </si>
  <si>
    <r>
      <rPr>
        <sz val="7.5"/>
        <rFont val="Arial"/>
        <family val="2"/>
      </rPr>
      <t>Vacation                               16.2800</t>
    </r>
  </si>
  <si>
    <r>
      <rPr>
        <sz val="7.5"/>
        <rFont val="Arial"/>
        <family val="2"/>
      </rPr>
      <t>Vacation                               16.3800</t>
    </r>
  </si>
  <si>
    <r>
      <rPr>
        <sz val="7.5"/>
        <rFont val="Arial"/>
        <family val="2"/>
      </rPr>
      <t>Vacation                               17.3100</t>
    </r>
  </si>
  <si>
    <r>
      <rPr>
        <sz val="7"/>
        <rFont val="Arial Black"/>
        <family val="2"/>
      </rPr>
      <t xml:space="preserve">EMPLOYEES WITH NO JOB ID TOTALS </t>
    </r>
    <r>
      <rPr>
        <sz val="7"/>
        <rFont val="Arial"/>
        <family val="2"/>
      </rPr>
      <t xml:space="preserve">41  </t>
    </r>
    <r>
      <rPr>
        <i/>
        <sz val="7"/>
        <rFont val="Arial"/>
        <family val="2"/>
      </rPr>
      <t xml:space="preserve">Person(s) </t>
    </r>
    <r>
      <rPr>
        <sz val="7"/>
        <rFont val="Arial"/>
        <family val="2"/>
      </rPr>
      <t>(cont.)</t>
    </r>
  </si>
  <si>
    <r>
      <rPr>
        <sz val="7.5"/>
        <rFont val="Arial"/>
        <family val="2"/>
      </rPr>
      <t>Vacation                               19.8300</t>
    </r>
  </si>
  <si>
    <r>
      <rPr>
        <sz val="7.5"/>
        <rFont val="Arial"/>
        <family val="2"/>
      </rPr>
      <t>Vacation                               21.4200</t>
    </r>
  </si>
  <si>
    <r>
      <rPr>
        <sz val="7.5"/>
        <rFont val="Arial"/>
        <family val="2"/>
      </rPr>
      <t>Vacation                               24.2100</t>
    </r>
  </si>
  <si>
    <r>
      <rPr>
        <sz val="7.5"/>
        <rFont val="Arial"/>
        <family val="2"/>
      </rPr>
      <t>Vacation                               24.2800</t>
    </r>
  </si>
  <si>
    <r>
      <rPr>
        <sz val="7.5"/>
        <rFont val="Arial"/>
        <family val="2"/>
      </rPr>
      <t>Vacation                               24.4600</t>
    </r>
  </si>
  <si>
    <r>
      <rPr>
        <sz val="7.5"/>
        <rFont val="Arial"/>
        <family val="2"/>
      </rPr>
      <t>Vacation                               24.7200</t>
    </r>
  </si>
  <si>
    <r>
      <rPr>
        <sz val="7.5"/>
        <rFont val="Arial"/>
        <family val="2"/>
      </rPr>
      <t>Vacation                               25.0000</t>
    </r>
  </si>
  <si>
    <r>
      <rPr>
        <sz val="7.5"/>
        <rFont val="Arial"/>
        <family val="2"/>
      </rPr>
      <t>Vacation                               25.3000</t>
    </r>
  </si>
  <si>
    <r>
      <rPr>
        <sz val="7.5"/>
        <rFont val="Arial"/>
        <family val="2"/>
      </rPr>
      <t>Vacation                               26.4000</t>
    </r>
  </si>
  <si>
    <r>
      <rPr>
        <sz val="7.5"/>
        <rFont val="Arial"/>
        <family val="2"/>
      </rPr>
      <t>Vacation                               27.8300</t>
    </r>
  </si>
  <si>
    <r>
      <rPr>
        <sz val="7.5"/>
        <rFont val="Arial"/>
        <family val="2"/>
      </rPr>
      <t>Vacation                               29.0000</t>
    </r>
  </si>
  <si>
    <r>
      <rPr>
        <sz val="7.5"/>
        <rFont val="Arial"/>
        <family val="2"/>
      </rPr>
      <t>Vacation                               29.6100</t>
    </r>
  </si>
  <si>
    <r>
      <rPr>
        <sz val="7.5"/>
        <rFont val="Arial"/>
        <family val="2"/>
      </rPr>
      <t>Vacation                               29.9300</t>
    </r>
  </si>
  <si>
    <r>
      <rPr>
        <b/>
        <sz val="7.5"/>
        <rFont val="Arial"/>
        <family val="2"/>
      </rPr>
      <t>EEs WITH NO JOB ID TOTAL</t>
    </r>
  </si>
  <si>
    <r>
      <rPr>
        <sz val="7"/>
        <rFont val="Arial Black"/>
        <family val="2"/>
      </rPr>
      <t>EMPLOYER EXPENSES</t>
    </r>
  </si>
  <si>
    <r>
      <rPr>
        <sz val="7"/>
        <rFont val="Arial Black"/>
        <family val="2"/>
      </rPr>
      <t>TOTAL EMPLOYER PAYROLL EXPENSE</t>
    </r>
  </si>
  <si>
    <r>
      <rPr>
        <sz val="7"/>
        <rFont val="Arial Black"/>
        <family val="2"/>
      </rPr>
      <t xml:space="preserve">REPORT TOTALS </t>
    </r>
    <r>
      <rPr>
        <sz val="7"/>
        <rFont val="Arial"/>
        <family val="2"/>
      </rPr>
      <t xml:space="preserve">41 </t>
    </r>
    <r>
      <rPr>
        <i/>
        <sz val="7"/>
        <rFont val="Arial"/>
        <family val="2"/>
      </rPr>
      <t>Person(s)</t>
    </r>
  </si>
  <si>
    <r>
      <rPr>
        <b/>
        <sz val="7.5"/>
        <rFont val="Arial"/>
        <family val="2"/>
      </rPr>
      <t>REPORT TOTAL</t>
    </r>
  </si>
  <si>
    <t>Independent Contractor</t>
  </si>
  <si>
    <r>
      <rPr>
        <b/>
        <sz val="11"/>
        <color rgb="FF000000"/>
        <rFont val="Arial"/>
        <family val="2"/>
      </rPr>
      <t xml:space="preserve">Department Summary Data with Employee Detail
</t>
    </r>
    <r>
      <rPr>
        <b/>
        <sz val="10"/>
        <color rgb="FF000000"/>
        <rFont val="Arial"/>
        <family val="2"/>
      </rPr>
      <t xml:space="preserve">Time Run: </t>
    </r>
    <r>
      <rPr>
        <sz val="10"/>
        <color rgb="FF000000"/>
        <rFont val="Arial"/>
        <family val="2"/>
      </rPr>
      <t>10/21/2019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03:49:45 PM</t>
    </r>
    <r>
      <rPr>
        <sz val="10"/>
        <color rgb="FF000000"/>
        <rFont val="Arial"/>
        <family val="2"/>
      </rPr>
      <t xml:space="preserve"> 
</t>
    </r>
    <r>
      <rPr>
        <b/>
        <sz val="10"/>
        <color rgb="FF000000"/>
        <rFont val="Arial"/>
        <family val="2"/>
      </rPr>
      <t xml:space="preserve">User ID: </t>
    </r>
    <r>
      <rPr>
        <sz val="10"/>
        <color rgb="FF000000"/>
        <rFont val="Arial"/>
        <family val="2"/>
      </rPr>
      <t xml:space="preserve">004UWBZQJ7TIAZKVZBA1
</t>
    </r>
    <r>
      <rPr>
        <b/>
        <sz val="10"/>
        <color rgb="FF000000"/>
        <rFont val="Arial"/>
        <family val="2"/>
      </rPr>
      <t>Check Dates: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09/01/2019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Arial"/>
        <family val="2"/>
      </rPr>
      <t>09/30/2019</t>
    </r>
  </si>
  <si>
    <t/>
  </si>
  <si>
    <t>Hours</t>
  </si>
  <si>
    <t>Earnings</t>
  </si>
  <si>
    <t>Other Items (Do Not Increase Net Pay)</t>
  </si>
  <si>
    <t>Employee Deductions</t>
  </si>
  <si>
    <t>Employee Withholdings</t>
  </si>
  <si>
    <t>Employer Liabilities</t>
  </si>
  <si>
    <t>Org Level 2</t>
  </si>
  <si>
    <t>Org Level 3</t>
  </si>
  <si>
    <t>Org Level 4</t>
  </si>
  <si>
    <t>Org Level 5</t>
  </si>
  <si>
    <t>Employee Last Name and Suffix</t>
  </si>
  <si>
    <t>Employee ID</t>
  </si>
  <si>
    <t>Employee Clock ID</t>
  </si>
  <si>
    <t>Net Pay</t>
  </si>
  <si>
    <t>Bonus</t>
  </si>
  <si>
    <t>Holiday</t>
  </si>
  <si>
    <t>Hourly</t>
  </si>
  <si>
    <t>Overtime</t>
  </si>
  <si>
    <t>Salary</t>
  </si>
  <si>
    <t>Vacation</t>
  </si>
  <si>
    <t>Hours Totals</t>
  </si>
  <si>
    <t>Earnings Totals</t>
  </si>
  <si>
    <t>401K Company Match</t>
  </si>
  <si>
    <t>Other Items (Do Not Increase Net Pay) Totals</t>
  </si>
  <si>
    <t>401 Catch</t>
  </si>
  <si>
    <t>401k Employee</t>
  </si>
  <si>
    <t>401k Loan Payment</t>
  </si>
  <si>
    <t>Colonial PostTax Ins</t>
  </si>
  <si>
    <t>Colonial Pretax Ins</t>
  </si>
  <si>
    <t>Long Term Dbl</t>
  </si>
  <si>
    <t>PXFSA Dep Care</t>
  </si>
  <si>
    <t>Roth 401k EE</t>
  </si>
  <si>
    <t>TO-EEVIS</t>
  </si>
  <si>
    <t>TO-PXFSA Medical</t>
  </si>
  <si>
    <t>TO-S125 Dental Ins</t>
  </si>
  <si>
    <t>TO-S125 Health Ins</t>
  </si>
  <si>
    <t>Employee Deductions Totals</t>
  </si>
  <si>
    <t>Fed Income Tax</t>
  </si>
  <si>
    <t>Medicare</t>
  </si>
  <si>
    <t>Social Security</t>
  </si>
  <si>
    <t>KS Income Tax</t>
  </si>
  <si>
    <t>Employee Withholdings Totals</t>
  </si>
  <si>
    <t>Fed Unemploy</t>
  </si>
  <si>
    <t>KS Unemploy</t>
  </si>
  <si>
    <t>Employer Liabilities Totals</t>
  </si>
  <si>
    <t xml:space="preserve">        21</t>
  </si>
  <si>
    <t xml:space="preserve">        23</t>
  </si>
  <si>
    <t xml:space="preserve">        20</t>
  </si>
  <si>
    <t xml:space="preserve">        47</t>
  </si>
  <si>
    <t xml:space="preserve">        76</t>
  </si>
  <si>
    <t xml:space="preserve">        18</t>
  </si>
  <si>
    <t xml:space="preserve">        17</t>
  </si>
  <si>
    <t xml:space="preserve">       202</t>
  </si>
  <si>
    <t xml:space="preserve">        35</t>
  </si>
  <si>
    <t xml:space="preserve">       177</t>
  </si>
  <si>
    <t xml:space="preserve">        94</t>
  </si>
  <si>
    <t xml:space="preserve">       199</t>
  </si>
  <si>
    <t xml:space="preserve">       188</t>
  </si>
  <si>
    <t xml:space="preserve">       104</t>
  </si>
  <si>
    <t xml:space="preserve">       184</t>
  </si>
  <si>
    <t>000005709</t>
  </si>
  <si>
    <t xml:space="preserve">       143</t>
  </si>
  <si>
    <t xml:space="preserve">       193</t>
  </si>
  <si>
    <t xml:space="preserve">         8</t>
  </si>
  <si>
    <t xml:space="preserve">        41</t>
  </si>
  <si>
    <t xml:space="preserve">       195</t>
  </si>
  <si>
    <t xml:space="preserve">       201</t>
  </si>
  <si>
    <t xml:space="preserve">       203</t>
  </si>
  <si>
    <t xml:space="preserve">       107</t>
  </si>
  <si>
    <t xml:space="preserve">        33</t>
  </si>
  <si>
    <t xml:space="preserve">       191</t>
  </si>
  <si>
    <t xml:space="preserve">        16</t>
  </si>
  <si>
    <t xml:space="preserve">       117</t>
  </si>
  <si>
    <t xml:space="preserve">         1</t>
  </si>
  <si>
    <t xml:space="preserve">       139</t>
  </si>
  <si>
    <t xml:space="preserve">       126</t>
  </si>
  <si>
    <t xml:space="preserve">       182</t>
  </si>
  <si>
    <t xml:space="preserve">       148</t>
  </si>
  <si>
    <t xml:space="preserve">        82</t>
  </si>
  <si>
    <t xml:space="preserve">       163</t>
  </si>
  <si>
    <t xml:space="preserve">       162</t>
  </si>
  <si>
    <t xml:space="preserve">       170</t>
  </si>
  <si>
    <t xml:space="preserve">        88</t>
  </si>
  <si>
    <t xml:space="preserve">        12</t>
  </si>
  <si>
    <t xml:space="preserve">       111</t>
  </si>
  <si>
    <t xml:space="preserve">       178</t>
  </si>
  <si>
    <t xml:space="preserve">       196</t>
  </si>
  <si>
    <t>Source:</t>
  </si>
  <si>
    <t>Paychex Reports</t>
  </si>
  <si>
    <t>Payroll Reports/Department Summary Data w/Employee Detail</t>
  </si>
  <si>
    <t>Payroll Reports</t>
  </si>
  <si>
    <t>Department Summary Data w Employee Detail</t>
  </si>
  <si>
    <t>Total Hours</t>
  </si>
  <si>
    <t>Independent Contractor/not employee</t>
  </si>
  <si>
    <t>Total Hourly FTE</t>
  </si>
  <si>
    <t xml:space="preserve"> # Pay Dates 2</t>
  </si>
  <si>
    <t xml:space="preserve"> # Pay Dates 3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</si>
  <si>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Sept 2019</t>
    </r>
  </si>
  <si>
    <r>
      <rPr>
        <b/>
        <sz val="12"/>
        <rFont val="Tahoma"/>
        <family val="2"/>
      </rPr>
      <t>Employee Hours Worked Report
Time Run</t>
    </r>
    <r>
      <rPr>
        <b/>
        <sz val="12"/>
        <color rgb="FF414042"/>
        <rFont val="Tahoma"/>
        <family val="2"/>
      </rPr>
      <t>: 10/21/2019</t>
    </r>
    <r>
      <rPr>
        <sz val="12"/>
        <rFont val="Tahoma"/>
        <family val="2"/>
      </rPr>
      <t xml:space="preserve">
</t>
    </r>
    <r>
      <rPr>
        <b/>
        <sz val="12"/>
        <rFont val="Tahoma"/>
        <family val="2"/>
      </rPr>
      <t xml:space="preserve">User ID: </t>
    </r>
    <r>
      <rPr>
        <sz val="12"/>
        <rFont val="Tahoma"/>
        <family val="2"/>
      </rPr>
      <t/>
    </r>
  </si>
  <si>
    <r>
      <rPr>
        <b/>
        <sz val="11"/>
        <color rgb="FF000000"/>
        <rFont val="Arial"/>
        <family val="2"/>
      </rPr>
      <t xml:space="preserve">Department Summary Data with Employee Detail
</t>
    </r>
    <r>
      <rPr>
        <b/>
        <sz val="10"/>
        <color rgb="FF000000"/>
        <rFont val="Arial"/>
        <family val="2"/>
      </rPr>
      <t xml:space="preserve">Time Run: </t>
    </r>
    <r>
      <rPr>
        <sz val="10"/>
        <color rgb="FF000000"/>
        <rFont val="Arial"/>
        <family val="2"/>
      </rPr>
      <t>11/21/2019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10:16:17 AM</t>
    </r>
    <r>
      <rPr>
        <sz val="10"/>
        <color rgb="FF000000"/>
        <rFont val="Arial"/>
        <family val="2"/>
      </rPr>
      <t xml:space="preserve"> 
</t>
    </r>
    <r>
      <rPr>
        <b/>
        <sz val="10"/>
        <color rgb="FF000000"/>
        <rFont val="Arial"/>
        <family val="2"/>
      </rPr>
      <t xml:space="preserve">User ID: </t>
    </r>
    <r>
      <rPr>
        <sz val="10"/>
        <color rgb="FF000000"/>
        <rFont val="Arial"/>
        <family val="2"/>
      </rPr>
      <t xml:space="preserve">004UWBZQJ7TIAZKVZBA1
</t>
    </r>
    <r>
      <rPr>
        <b/>
        <sz val="10"/>
        <color rgb="FF000000"/>
        <rFont val="Arial"/>
        <family val="2"/>
      </rPr>
      <t>Check Dates: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10/01/2019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Arial"/>
        <family val="2"/>
      </rPr>
      <t>10/31/2019</t>
    </r>
  </si>
  <si>
    <t># Pay Dates 2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</si>
  <si>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Oct  2019</t>
    </r>
  </si>
  <si>
    <t>#f Pay Dates 2</t>
  </si>
  <si>
    <r>
      <rPr>
        <b/>
        <sz val="11"/>
        <color rgb="FF000000"/>
        <rFont val="Arial"/>
        <family val="2"/>
      </rPr>
      <t xml:space="preserve">Department Summary Data with Employee Detail
</t>
    </r>
    <r>
      <rPr>
        <b/>
        <sz val="10"/>
        <color rgb="FF000000"/>
        <rFont val="Arial"/>
        <family val="2"/>
      </rPr>
      <t xml:space="preserve">Time Run: </t>
    </r>
    <r>
      <rPr>
        <sz val="10"/>
        <color rgb="FF000000"/>
        <rFont val="Arial"/>
        <family val="2"/>
      </rPr>
      <t>12/24/2019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11:28:57 AM</t>
    </r>
    <r>
      <rPr>
        <sz val="10"/>
        <color rgb="FF000000"/>
        <rFont val="Arial"/>
        <family val="2"/>
      </rPr>
      <t xml:space="preserve"> 
</t>
    </r>
    <r>
      <rPr>
        <b/>
        <sz val="10"/>
        <color rgb="FF000000"/>
        <rFont val="Arial"/>
        <family val="2"/>
      </rPr>
      <t xml:space="preserve">User ID: </t>
    </r>
    <r>
      <rPr>
        <sz val="10"/>
        <color rgb="FF000000"/>
        <rFont val="Arial"/>
        <family val="2"/>
      </rPr>
      <t xml:space="preserve">004UWBZQJ7TIAZKVZBA1
</t>
    </r>
    <r>
      <rPr>
        <b/>
        <sz val="10"/>
        <color rgb="FF000000"/>
        <rFont val="Arial"/>
        <family val="2"/>
      </rPr>
      <t>Check Dates: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11/01/2019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Arial"/>
        <family val="2"/>
      </rPr>
      <t>11/30/2019</t>
    </r>
  </si>
  <si>
    <t>Stokes</t>
  </si>
  <si>
    <t>Sheryl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</si>
  <si>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Nov  2019</t>
    </r>
  </si>
  <si>
    <t>Sherry</t>
  </si>
  <si>
    <r>
      <rPr>
        <b/>
        <sz val="11"/>
        <color rgb="FF000000"/>
        <rFont val="Arial"/>
        <family val="2"/>
      </rPr>
      <t xml:space="preserve">Department Summary Data with Employee Detail
</t>
    </r>
    <r>
      <rPr>
        <b/>
        <sz val="10"/>
        <color rgb="FF000000"/>
        <rFont val="Arial"/>
        <family val="2"/>
      </rPr>
      <t xml:space="preserve">Time Run: </t>
    </r>
    <r>
      <rPr>
        <sz val="10"/>
        <color rgb="FF000000"/>
        <rFont val="Arial"/>
        <family val="2"/>
      </rPr>
      <t>01/10/2020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10:26:03 AM</t>
    </r>
    <r>
      <rPr>
        <sz val="10"/>
        <color rgb="FF000000"/>
        <rFont val="Arial"/>
        <family val="2"/>
      </rPr>
      <t xml:space="preserve"> 
</t>
    </r>
    <r>
      <rPr>
        <b/>
        <sz val="10"/>
        <color rgb="FF000000"/>
        <rFont val="Arial"/>
        <family val="2"/>
      </rPr>
      <t xml:space="preserve">User ID: </t>
    </r>
    <r>
      <rPr>
        <sz val="10"/>
        <color rgb="FF000000"/>
        <rFont val="Arial"/>
        <family val="2"/>
      </rPr>
      <t xml:space="preserve">004UWBZQJ7TIAZKVZBA1
</t>
    </r>
    <r>
      <rPr>
        <b/>
        <sz val="10"/>
        <color rgb="FF000000"/>
        <rFont val="Arial"/>
        <family val="2"/>
      </rPr>
      <t>Check Dates: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12/01/2019</t>
    </r>
    <r>
      <rPr>
        <sz val="10"/>
        <color rgb="FF000000"/>
        <rFont val="Arial"/>
        <family val="2"/>
      </rPr>
      <t xml:space="preserve"> - </t>
    </r>
    <r>
      <rPr>
        <sz val="10"/>
        <color rgb="FF000000"/>
        <rFont val="Arial"/>
        <family val="2"/>
      </rPr>
      <t>12/31/2019</t>
    </r>
  </si>
  <si>
    <t>Willison</t>
  </si>
  <si>
    <t>Lenita</t>
  </si>
  <si>
    <t>F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</si>
  <si>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Dec 2019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</si>
  <si>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Jul 2019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</si>
  <si>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Aug 2019</t>
    </r>
  </si>
  <si>
    <t>Work Month Report</t>
  </si>
  <si>
    <t>Report Date : 2020-01 to 2020-01</t>
  </si>
  <si>
    <t>Type</t>
  </si>
  <si>
    <t>Total Employees</t>
  </si>
  <si>
    <t>Average Monthly Hours</t>
  </si>
  <si>
    <t>Full-Time Employees</t>
  </si>
  <si>
    <t>Non-Full-Time Employees</t>
  </si>
  <si>
    <t>Full-Time Equivalent Employees</t>
  </si>
  <si>
    <t>-</t>
  </si>
  <si>
    <t>Total Full-Time and Equivalent Employees</t>
  </si>
  <si>
    <t>#</t>
  </si>
  <si>
    <t>Name</t>
  </si>
  <si>
    <t>End Date</t>
  </si>
  <si>
    <t>Employee Type</t>
  </si>
  <si>
    <t>Home Department</t>
  </si>
  <si>
    <t>Home Location</t>
  </si>
  <si>
    <t>Home Supervisor</t>
  </si>
  <si>
    <t>Days Worked</t>
  </si>
  <si>
    <t>Employee Type (Calculated)</t>
  </si>
  <si>
    <t>2020-01</t>
  </si>
  <si>
    <t>Bidwell, Amy</t>
  </si>
  <si>
    <t>Full-Time</t>
  </si>
  <si>
    <t>Bishop, Laura M</t>
  </si>
  <si>
    <t>Blake, Jill</t>
  </si>
  <si>
    <t>Bucksner, Corey</t>
  </si>
  <si>
    <t>Clifford, Elizabeth A</t>
  </si>
  <si>
    <t>Cornell, Tammy</t>
  </si>
  <si>
    <t>Focht, Julia A</t>
  </si>
  <si>
    <t>Giblin, Shawn M</t>
  </si>
  <si>
    <t>Hile, Erika R</t>
  </si>
  <si>
    <t>Non-Full-Time</t>
  </si>
  <si>
    <t>Holden, Jamie</t>
  </si>
  <si>
    <t>Hult, Karen M</t>
  </si>
  <si>
    <t>Klehn, Tina M</t>
  </si>
  <si>
    <t>Linenberger, Tera L</t>
  </si>
  <si>
    <t>Onderstal, Judy K</t>
  </si>
  <si>
    <t>Palmer, Jeannie L</t>
  </si>
  <si>
    <t>Rigsby, Jennifer A</t>
  </si>
  <si>
    <t>Roadman, Elizabeth</t>
  </si>
  <si>
    <t>Ruckman, Ann N</t>
  </si>
  <si>
    <t>Ruckman, Sara E</t>
  </si>
  <si>
    <t>Shane, Trudy S</t>
  </si>
  <si>
    <t>Stokes, Sheryl</t>
  </si>
  <si>
    <t>Stoll, Terah L</t>
  </si>
  <si>
    <t>Tyler, Lindsey</t>
  </si>
  <si>
    <t>Whitney, Jody</t>
  </si>
  <si>
    <t>Wichman, Christine</t>
  </si>
  <si>
    <t>Williams, Janie Marie</t>
  </si>
  <si>
    <t>Willison, Lenita</t>
  </si>
  <si>
    <t>Winger, Robin S</t>
  </si>
  <si>
    <t>Wrinkle, Heather</t>
  </si>
  <si>
    <t># Pay Dates 3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</si>
  <si>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Jan 2020</t>
    </r>
  </si>
  <si>
    <t>change to 3/5 days Jan 2020</t>
  </si>
  <si>
    <t>Report Date : 2020-02 to 2020-02</t>
  </si>
  <si>
    <t>2020-02</t>
  </si>
  <si>
    <t>Grossman, Harvey M</t>
  </si>
  <si>
    <t>Wilson, Connie J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</si>
  <si>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Feb 2020</t>
    </r>
  </si>
  <si>
    <t>Report Date : 2020-03 to 2020-03</t>
  </si>
  <si>
    <t>2020-03</t>
  </si>
  <si>
    <t>D'Angelo, Kelsey L.</t>
  </si>
  <si>
    <r>
      <t xml:space="preserve">Hours reported for payroll periods ending in  </t>
    </r>
    <r>
      <rPr>
        <b/>
        <sz val="12"/>
        <color rgb="FFFF0000"/>
        <rFont val="Tahoma"/>
        <family val="2"/>
      </rPr>
      <t>Mar2020</t>
    </r>
  </si>
  <si>
    <t>D'Angelo</t>
  </si>
  <si>
    <t>Kelsey</t>
  </si>
  <si>
    <r>
      <t xml:space="preserve">Hours reported for payroll periods ending in  </t>
    </r>
    <r>
      <rPr>
        <b/>
        <sz val="12"/>
        <color rgb="FFFF0000"/>
        <rFont val="Tahoma"/>
        <family val="2"/>
      </rPr>
      <t>Apr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2020</t>
    </r>
  </si>
  <si>
    <t>** wage and hourly cuts due to visit reduction/COVID 19</t>
  </si>
  <si>
    <r>
      <rPr>
        <sz val="12"/>
        <color rgb="FFFF0000"/>
        <rFont val="Times New Roman"/>
        <family val="1"/>
      </rPr>
      <t>**</t>
    </r>
    <r>
      <rPr>
        <b/>
        <sz val="12"/>
        <color rgb="FF000000"/>
        <rFont val="Times New Roman"/>
        <family val="1"/>
      </rPr>
      <t># Pay Dates 2</t>
    </r>
  </si>
  <si>
    <t>Report Date : 2020-04 to 2020-04</t>
  </si>
  <si>
    <t>2020-04</t>
  </si>
  <si>
    <t>Report Date : 2020-05 to 2020-05</t>
  </si>
  <si>
    <t>2020-05</t>
  </si>
  <si>
    <r>
      <t xml:space="preserve">Hours reported for payroll periods ending in  </t>
    </r>
    <r>
      <rPr>
        <b/>
        <sz val="12"/>
        <color rgb="FFFF0000"/>
        <rFont val="Tahoma"/>
        <family val="2"/>
      </rPr>
      <t>May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2020</t>
    </r>
  </si>
  <si>
    <t>Nursing</t>
  </si>
  <si>
    <t>Variance</t>
  </si>
  <si>
    <t>Clinic Nurses/Triage</t>
  </si>
  <si>
    <t>June</t>
  </si>
  <si>
    <t>Mar</t>
  </si>
  <si>
    <t>Apr</t>
  </si>
  <si>
    <t>May</t>
  </si>
  <si>
    <t>Mar-May</t>
  </si>
  <si>
    <t>Mar-June</t>
  </si>
  <si>
    <t>Lab Back up</t>
  </si>
  <si>
    <t>Hires-Jul, Sept</t>
  </si>
  <si>
    <t>short almost an FTE with new hires and lab back up</t>
  </si>
  <si>
    <t>Report Date : 2020-06 to 2020-06</t>
  </si>
  <si>
    <t>2020-06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</si>
  <si>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 xml:space="preserve"> June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2020</t>
    </r>
  </si>
  <si>
    <t>June 202 all schedules resume to normal hours excluding 2 NP/still half day cuts</t>
  </si>
  <si>
    <t>Part Time (2.5/4)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</si>
  <si>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Jul 2020</t>
    </r>
  </si>
  <si>
    <t>Heydt</t>
  </si>
  <si>
    <t>Alison</t>
  </si>
  <si>
    <t>Full time</t>
  </si>
  <si>
    <t>Report Date : 2020-07 to 2020-07</t>
  </si>
  <si>
    <t>2020-07</t>
  </si>
  <si>
    <t>Heydt, Alison H</t>
  </si>
  <si>
    <t>Johnson, Sara E</t>
  </si>
  <si>
    <t>Johnson (Ruckman)</t>
  </si>
  <si>
    <t>Part time</t>
  </si>
  <si>
    <t>Part Time (2.5/5.0)</t>
  </si>
  <si>
    <r>
      <rPr>
        <b/>
        <sz val="12"/>
        <rFont val="Tahoma"/>
        <family val="2"/>
      </rPr>
      <t xml:space="preserve">Pediatric Care Specialists
</t>
    </r>
    <r>
      <rPr>
        <sz val="12"/>
        <rFont val="Tahoma"/>
        <family val="2"/>
      </rPr>
      <t xml:space="preserve">
July 2020-June 2021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</si>
  <si>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Aug 2020</t>
    </r>
  </si>
  <si>
    <t>2020-08</t>
  </si>
  <si>
    <t>Report Date : 2020-08 to 2020-08</t>
  </si>
  <si>
    <t>Report Date : 2020-09 to 2020-09</t>
  </si>
  <si>
    <t>2020-09</t>
  </si>
  <si>
    <t>Algrim, Audra J</t>
  </si>
  <si>
    <t>Dobratz, Wendy J</t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</si>
  <si>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Sept 2020</t>
    </r>
  </si>
  <si>
    <t>H</t>
  </si>
  <si>
    <t>Algrim</t>
  </si>
  <si>
    <t>Audra</t>
  </si>
  <si>
    <t>Dobratz</t>
  </si>
  <si>
    <t>Wendy</t>
  </si>
  <si>
    <t>Report Date : 2020-10 to 2020-10</t>
  </si>
  <si>
    <t>2020-10</t>
  </si>
  <si>
    <t>Meyer, Ashley Sue</t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</si>
  <si>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Oct 2020</t>
    </r>
  </si>
  <si>
    <t>Meyer</t>
  </si>
  <si>
    <t>Ashley</t>
  </si>
  <si>
    <t>Part Time  3.0/5.0</t>
  </si>
  <si>
    <t>Report Date : 2020-11 to 2020-11</t>
  </si>
  <si>
    <t>2020-11</t>
  </si>
  <si>
    <t>Crider, Laura M</t>
  </si>
  <si>
    <t>Longworth, Jenifer N</t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</si>
  <si>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NOV 2020</t>
    </r>
  </si>
  <si>
    <t>Crider (Bishop)</t>
  </si>
  <si>
    <t>Longworth</t>
  </si>
  <si>
    <t>Jenifer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</si>
  <si>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Dec 2020</t>
    </r>
  </si>
  <si>
    <t>Report Date : 2020-12 to 2020-12</t>
  </si>
  <si>
    <t>2020-12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</si>
  <si>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Jan 2021</t>
    </r>
  </si>
  <si>
    <t>Part Time (3.5/4)   Jan 2021</t>
  </si>
  <si>
    <t>Report Date : 2021-01 to 2021-01</t>
  </si>
  <si>
    <t>2021-01</t>
  </si>
  <si>
    <r>
      <t xml:space="preserve">FTE BASIS          </t>
    </r>
    <r>
      <rPr>
        <sz val="12"/>
        <rFont val="Tahoma"/>
        <family val="2"/>
      </rPr>
      <t>(</t>
    </r>
    <r>
      <rPr>
        <b/>
        <sz val="12"/>
        <rFont val="Tahoma"/>
        <family val="2"/>
      </rPr>
      <t>fiscal year)</t>
    </r>
  </si>
  <si>
    <t>Report Date : 2021-02 to 2021-02</t>
  </si>
  <si>
    <t>2021-02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</si>
  <si>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Feb 2021</t>
    </r>
  </si>
  <si>
    <t>Report Date : 2021-03 to 2021-03</t>
  </si>
  <si>
    <t>2021-03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</si>
  <si>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Mar 2021</t>
    </r>
  </si>
  <si>
    <t>maternity leave 3/17/2021-6/25/2021</t>
  </si>
  <si>
    <t>Report Date : 2021-04 to 2021-04</t>
  </si>
  <si>
    <t>2021-04</t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</si>
  <si>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Apr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2021</t>
    </r>
  </si>
  <si>
    <t>Report Date : 2021-05 to 2021-05</t>
  </si>
  <si>
    <t>2021-05</t>
  </si>
  <si>
    <t>Report Date : 2021-06 to 2021-06</t>
  </si>
  <si>
    <t>2021-06</t>
  </si>
  <si>
    <t>Quinn, Cristina L</t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</si>
  <si>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May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2021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</si>
  <si>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June 2021</t>
    </r>
  </si>
  <si>
    <t>retired 5/20/2021</t>
  </si>
  <si>
    <t>resigned 5/13/2021</t>
  </si>
  <si>
    <t>Quinn</t>
  </si>
  <si>
    <t>Cristina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</si>
  <si>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Jul 2021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</si>
  <si>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Aug 2021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</si>
  <si>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Sept 2021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</si>
  <si>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Oct 2021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</si>
  <si>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NOV 2021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</si>
  <si>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Dec 2021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</si>
  <si>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Jan 2022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</si>
  <si>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Feb 2022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</si>
  <si>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Mar 2022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</si>
  <si>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Apr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2022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</si>
  <si>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May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2022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</si>
  <si>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June 2022</t>
    </r>
  </si>
  <si>
    <t>Report Date : 2021-07 to 2021-07</t>
  </si>
  <si>
    <t>2021-07</t>
  </si>
  <si>
    <t>Higgins</t>
  </si>
  <si>
    <t>Part Time 3/5</t>
  </si>
  <si>
    <t>Part Time (3.0/5.0)</t>
  </si>
  <si>
    <t>Report Date : 2021-08 to 2021-08</t>
  </si>
  <si>
    <t>2021-08</t>
  </si>
  <si>
    <t>Greene, Stephanie Kay</t>
  </si>
  <si>
    <t>Higgins, Amy N</t>
  </si>
  <si>
    <t>Report Date : 2021-09 to 2021-09</t>
  </si>
  <si>
    <t>2021-09</t>
  </si>
  <si>
    <t>Bauer, Erika R</t>
  </si>
  <si>
    <t>Stinnett, Kayla G</t>
  </si>
  <si>
    <t>Report Date : 2021-10 to 2021-10</t>
  </si>
  <si>
    <t>2021-10</t>
  </si>
  <si>
    <t>Snow, Sarah E</t>
  </si>
  <si>
    <t>PHYSICIANS</t>
  </si>
  <si>
    <t>APRN</t>
  </si>
  <si>
    <t xml:space="preserve">   SUBTOTAL PHYSICIAN FTE</t>
  </si>
  <si>
    <t>SUBTOTAL APRN FTE</t>
  </si>
  <si>
    <t>NURSE LACTATION</t>
  </si>
  <si>
    <t>PRACTICE ADMIN</t>
  </si>
  <si>
    <t>POSITION</t>
  </si>
  <si>
    <t>OTHER SALARY</t>
  </si>
  <si>
    <t>SUBTOTAL- OTHER SALARY FTE</t>
  </si>
  <si>
    <t>ALL OTHER-HOURLY</t>
  </si>
  <si>
    <t>Bauer (Hile)</t>
  </si>
  <si>
    <t>Snow</t>
  </si>
  <si>
    <t>Sarah</t>
  </si>
  <si>
    <t>Stinnett</t>
  </si>
  <si>
    <t>Kayla</t>
  </si>
  <si>
    <t>retire 8/31/2021</t>
  </si>
  <si>
    <t>2021-11</t>
  </si>
  <si>
    <t>Report Date : 2021-11 to 2021-11</t>
  </si>
  <si>
    <t>Report Date : 2021-12 to 2021-12</t>
  </si>
  <si>
    <t>2021-12</t>
  </si>
  <si>
    <t>Report Date : 2022-01 to 2022-01</t>
  </si>
  <si>
    <t>2022-01</t>
  </si>
  <si>
    <t>Report Date : 2022-02 to 2022-02</t>
  </si>
  <si>
    <t>2022-02</t>
  </si>
  <si>
    <t>Report Date : 2022-03 to 2022-03</t>
  </si>
  <si>
    <t>2022-03</t>
  </si>
  <si>
    <t>Report Date : 2022-04 to 2022-04</t>
  </si>
  <si>
    <t>2022-04</t>
  </si>
  <si>
    <t>Report Date : 2022-05 to 2022-05</t>
  </si>
  <si>
    <t>2022-05</t>
  </si>
  <si>
    <t>Van Vliet</t>
  </si>
  <si>
    <t>Report Date : 2022-06 to 2022-06</t>
  </si>
  <si>
    <t>2022-06</t>
  </si>
  <si>
    <t>Moore, Stephanie Kay</t>
  </si>
  <si>
    <t>start date 7/6/2022</t>
  </si>
  <si>
    <t>Moore (Greene)</t>
  </si>
  <si>
    <t>Bauer</t>
  </si>
  <si>
    <r>
      <rPr>
        <b/>
        <sz val="12"/>
        <rFont val="Tahoma"/>
        <family val="2"/>
      </rPr>
      <t xml:space="preserve">Pediatric Care Specialists
</t>
    </r>
    <r>
      <rPr>
        <sz val="12"/>
        <rFont val="Tahoma"/>
        <family val="2"/>
      </rPr>
      <t xml:space="preserve">
July 2022-June 2023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</si>
  <si>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Jul 2022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</si>
  <si>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Aug 2022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</si>
  <si>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Sept 2022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</si>
  <si>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Oct 2022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</si>
  <si>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NOV 2022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</si>
  <si>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Dec 2022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</si>
  <si>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Jan 2023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</si>
  <si>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Feb 2023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</si>
  <si>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Mar 2023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</si>
  <si>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Apr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2023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</si>
  <si>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May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2023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</si>
  <si>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June 2023</t>
    </r>
  </si>
  <si>
    <t>200 Doctors</t>
  </si>
  <si>
    <t>Part Time (2.0/5.0)</t>
  </si>
  <si>
    <t>Oak</t>
  </si>
  <si>
    <t>Madison</t>
  </si>
  <si>
    <t>B</t>
  </si>
  <si>
    <t>Report Date : 2022-07 to 2022-07</t>
  </si>
  <si>
    <t>2022-07</t>
  </si>
  <si>
    <t>VanVliet, Stacey M</t>
  </si>
  <si>
    <t>Report Date : 2022-08 to 2022-08</t>
  </si>
  <si>
    <t>2022-08</t>
  </si>
  <si>
    <t>Oak, Madison Briley</t>
  </si>
  <si>
    <t>Ruckman, Annie</t>
  </si>
  <si>
    <t>Snow, Sarah</t>
  </si>
  <si>
    <t>Report Date : 2022-09 to 2022-09</t>
  </si>
  <si>
    <t>2022-09</t>
  </si>
  <si>
    <t>Michels, Brenda Lee</t>
  </si>
  <si>
    <t>Report Date : 2022-10 to 2022-10</t>
  </si>
  <si>
    <t>2022-10</t>
  </si>
  <si>
    <t>Strohl, Bailey Downey</t>
  </si>
  <si>
    <t>Part Time (2/4)</t>
  </si>
  <si>
    <t>Michels</t>
  </si>
  <si>
    <t>Brenda</t>
  </si>
  <si>
    <t>Strohl</t>
  </si>
  <si>
    <t>Bailey</t>
  </si>
  <si>
    <t>400  Nurses</t>
  </si>
  <si>
    <t>Report Date : 2022-11 to 2022-11</t>
  </si>
  <si>
    <t>2022-11</t>
  </si>
  <si>
    <t>Report Date : 2022-12 to 2022-12</t>
  </si>
  <si>
    <t>2022-12</t>
  </si>
  <si>
    <t>Carolan, Kirsten Rennae</t>
  </si>
  <si>
    <t>Carolan</t>
  </si>
  <si>
    <t>Kirsten</t>
  </si>
  <si>
    <t>Report Date : 2023-01 to 2023-01</t>
  </si>
  <si>
    <t>2023-01</t>
  </si>
  <si>
    <t>Michel,s B</t>
  </si>
  <si>
    <t>Vest</t>
  </si>
  <si>
    <t>Britney</t>
  </si>
  <si>
    <t>retired 12/31/2022</t>
  </si>
  <si>
    <t>Report Date : 2023-02 to 2023-02</t>
  </si>
  <si>
    <t>2023-02</t>
  </si>
  <si>
    <t>Vest, Britney Lynn</t>
  </si>
  <si>
    <t>Office</t>
  </si>
  <si>
    <t>Report Date : 2023-03 to 2023-03</t>
  </si>
  <si>
    <t>2023-03</t>
  </si>
  <si>
    <t>Report Date : 2023-04 to 2023-04</t>
  </si>
  <si>
    <t>2023-04</t>
  </si>
  <si>
    <t>Part Time (3.0/4)   Feb 2023</t>
  </si>
  <si>
    <t>Report Date : 2023-05 to 2023-05</t>
  </si>
  <si>
    <t>2023-05</t>
  </si>
  <si>
    <t>Report Date : 2023-06 to 2023-06</t>
  </si>
  <si>
    <t>2023-06</t>
  </si>
  <si>
    <t>Coulter, Chelsea H</t>
  </si>
  <si>
    <t>Quinn, Charlotte Ellen</t>
  </si>
  <si>
    <t>Coulter</t>
  </si>
  <si>
    <t>Chelsea</t>
  </si>
  <si>
    <t>600 General office</t>
  </si>
  <si>
    <t>Charlotte</t>
  </si>
  <si>
    <r>
      <rPr>
        <b/>
        <sz val="12"/>
        <rFont val="Tahoma"/>
        <family val="2"/>
      </rPr>
      <t xml:space="preserve">Pediatric Care Specialists
</t>
    </r>
    <r>
      <rPr>
        <sz val="12"/>
        <rFont val="Tahoma"/>
        <family val="2"/>
      </rPr>
      <t xml:space="preserve">
July 2023-June 2024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</si>
  <si>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Jul 2023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</si>
  <si>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Aug 2023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</si>
  <si>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Sept 2023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</si>
  <si>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Oct 2023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</si>
  <si>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Nov 2023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</si>
  <si>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Jan 2024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</si>
  <si>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Dec 2023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</si>
  <si>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Feb 2024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</si>
  <si>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Mar 2024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</si>
  <si>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Apr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2024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</si>
  <si>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May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2024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</si>
  <si>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June 2024</t>
    </r>
  </si>
  <si>
    <t>Report Date : 2023-07 to 2023-07</t>
  </si>
  <si>
    <t>2023-07</t>
  </si>
  <si>
    <t>2023-08</t>
  </si>
  <si>
    <t>Report Date : 2023-08 to 2023-08</t>
  </si>
  <si>
    <t>Report Date : 2023-09 to 2023-09</t>
  </si>
  <si>
    <t>2023-09</t>
  </si>
  <si>
    <t>Schwingen, Johanna Irene</t>
  </si>
  <si>
    <t>Torgler, Kara N</t>
  </si>
  <si>
    <t>Torgler</t>
  </si>
  <si>
    <t>Kara</t>
  </si>
  <si>
    <t>Schwingen</t>
  </si>
  <si>
    <t>Johanna</t>
  </si>
  <si>
    <t>Report Date : 2023-10 to 2023-10</t>
  </si>
  <si>
    <t>2023-10</t>
  </si>
  <si>
    <t>Cain, Kirsten Amanda</t>
  </si>
  <si>
    <t>Gnad, Jasmine Renae</t>
  </si>
  <si>
    <t>Part Time 3.5/5</t>
  </si>
  <si>
    <t>October 2023 3.5 days</t>
  </si>
  <si>
    <t>11/13/2023 decrease from 20 to 16 hours</t>
  </si>
  <si>
    <t>Gnad</t>
  </si>
  <si>
    <t>Jasmine</t>
  </si>
  <si>
    <t>Haase</t>
  </si>
  <si>
    <t>McKenna</t>
  </si>
  <si>
    <t>Report Date : 2023-11 to 2023-11</t>
  </si>
  <si>
    <t>2023-11</t>
  </si>
  <si>
    <t>Haase, McKenna Katherine</t>
  </si>
  <si>
    <t>Report Date : 2023-12 to 2023-12</t>
  </si>
  <si>
    <t>2023-12</t>
  </si>
  <si>
    <t>Report Date : 2024-01 to 2024-01</t>
  </si>
  <si>
    <t>2024-01</t>
  </si>
  <si>
    <t>Report Date : 2024-02 to 2024-02</t>
  </si>
  <si>
    <t>2024-02</t>
  </si>
  <si>
    <t>Report Date : 2024-03 to 2024-03</t>
  </si>
  <si>
    <t>2024-03</t>
  </si>
  <si>
    <t>Lane, Lauren Elizabeth</t>
  </si>
  <si>
    <t>Report Date : 2024-04 to 2024-04</t>
  </si>
  <si>
    <t>2024-04</t>
  </si>
  <si>
    <t>Aranda, Ilia M</t>
  </si>
  <si>
    <t>Hill, Gabrielle Ann</t>
  </si>
  <si>
    <t>Aranda</t>
  </si>
  <si>
    <t>Ilia</t>
  </si>
  <si>
    <t>Hill</t>
  </si>
  <si>
    <t>Gabrielle</t>
  </si>
  <si>
    <t>Lane</t>
  </si>
  <si>
    <t>BEHAVIOR HEALTH</t>
  </si>
  <si>
    <t>Lauren</t>
  </si>
  <si>
    <t>500 Business office</t>
  </si>
  <si>
    <t>Report Date : 2024-05 to 2024-05</t>
  </si>
  <si>
    <t>2024-05</t>
  </si>
  <si>
    <t xml:space="preserve">change in June </t>
  </si>
  <si>
    <t xml:space="preserve">change to .90 June </t>
  </si>
  <si>
    <t>Report Date : 2024-06 to 2024-06</t>
  </si>
  <si>
    <t>2024-06</t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</si>
  <si>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Jul 2024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</si>
  <si>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Aug 2024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</si>
  <si>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Sept 2024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</si>
  <si>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Oct 2024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</si>
  <si>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Nov 2024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</si>
  <si>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Dec 2024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</si>
  <si>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Jan 2025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</si>
  <si>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Feb 2025</t>
    </r>
  </si>
  <si>
    <r>
      <t xml:space="preserve">Hours reported for payroll periods ending in </t>
    </r>
    <r>
      <rPr>
        <b/>
        <sz val="12"/>
        <color rgb="FFFF0000"/>
        <rFont val="Tahoma"/>
        <family val="2"/>
      </rPr>
      <t>Mar 2025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</si>
  <si>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Apr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2025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</si>
  <si>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May</t>
    </r>
    <r>
      <rPr>
        <b/>
        <sz val="12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2025</t>
    </r>
  </si>
  <si>
    <r>
      <t>Hours reported for payroll periods ending in</t>
    </r>
    <r>
      <rPr>
        <b/>
        <sz val="12"/>
        <color rgb="FFFF0000"/>
        <rFont val="Tahoma"/>
        <family val="2"/>
      </rPr>
      <t xml:space="preserve"> June 2025</t>
    </r>
  </si>
  <si>
    <t>Report Date : 2024-07 to 2024-07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</si>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</sst>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0.0000"/>
    <numFmt numFmtId="166" formatCode="[$-10409]0.00;\(0.00\)"/>
  </numFmts>
  <fonts count="8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name val="Tahoma"/>
      <family val="2"/>
    </font>
    <font>
      <b/>
      <sz val="12"/>
      <color rgb="FF414042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i/>
      <sz val="12"/>
      <color rgb="FF000000"/>
      <name val="Tahoma"/>
      <family val="2"/>
    </font>
    <font>
      <b/>
      <i/>
      <sz val="12"/>
      <name val="Tahoma"/>
      <family val="2"/>
    </font>
    <font>
      <sz val="7"/>
      <name val="Arial Black"/>
      <family val="2"/>
    </font>
    <font>
      <sz val="7.5"/>
      <name val="Arial"/>
      <family val="2"/>
    </font>
    <font>
      <sz val="7.5"/>
      <color rgb="FF000000"/>
      <name val="Arial"/>
      <family val="2"/>
    </font>
    <font>
      <sz val="7"/>
      <color rgb="FF000000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b/>
      <sz val="7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2"/>
      <color rgb="FFFF0000"/>
      <name val="Tahoma"/>
      <family val="2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7">
    <xf numFmtId="0" fontId="0" fillId="0" borderId="0"/>
    <xf numFmtId="0" fontId="73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3">
    <xf numFmtId="0" fontId="0" fillId="0" borderId="0" xfId="0" applyAlignment="1">
      <alignment horizontal="left" vertical="top"/>
    </xf>
    <xf numFmtId="0" fontId="56" fillId="0" borderId="0" xfId="0" applyFont="1" applyAlignment="1">
      <alignment horizontal="left" vertical="top"/>
    </xf>
    <xf numFmtId="0" fontId="56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top" wrapText="1" indent="1"/>
    </xf>
    <xf numFmtId="0" fontId="57" fillId="0" borderId="1" xfId="0" applyFont="1" applyBorder="1" applyAlignment="1">
      <alignment horizontal="left" vertical="top" wrapText="1"/>
    </xf>
    <xf numFmtId="0" fontId="57" fillId="0" borderId="1" xfId="0" applyFont="1" applyBorder="1" applyAlignment="1">
      <alignment horizontal="right" vertical="top" wrapText="1"/>
    </xf>
    <xf numFmtId="0" fontId="56" fillId="0" borderId="1" xfId="0" applyFont="1" applyBorder="1" applyAlignment="1">
      <alignment horizontal="left" vertical="top" wrapText="1"/>
    </xf>
    <xf numFmtId="0" fontId="59" fillId="0" borderId="1" xfId="0" applyFont="1" applyBorder="1" applyAlignment="1">
      <alignment horizontal="left" vertical="top" wrapText="1"/>
    </xf>
    <xf numFmtId="2" fontId="60" fillId="0" borderId="1" xfId="0" applyNumberFormat="1" applyFont="1" applyBorder="1" applyAlignment="1">
      <alignment horizontal="right" vertical="top" shrinkToFit="1"/>
    </xf>
    <xf numFmtId="0" fontId="56" fillId="0" borderId="1" xfId="0" applyFont="1" applyBorder="1" applyAlignment="1">
      <alignment horizontal="left" wrapText="1"/>
    </xf>
    <xf numFmtId="2" fontId="61" fillId="0" borderId="1" xfId="0" applyNumberFormat="1" applyFont="1" applyBorder="1" applyAlignment="1">
      <alignment horizontal="right" vertical="top" shrinkToFit="1"/>
    </xf>
    <xf numFmtId="0" fontId="59" fillId="0" borderId="2" xfId="0" applyFont="1" applyBorder="1" applyAlignment="1">
      <alignment horizontal="left" vertical="top" wrapText="1"/>
    </xf>
    <xf numFmtId="0" fontId="59" fillId="0" borderId="4" xfId="0" applyFont="1" applyBorder="1" applyAlignment="1">
      <alignment horizontal="left" vertical="top" wrapText="1"/>
    </xf>
    <xf numFmtId="0" fontId="59" fillId="0" borderId="3" xfId="0" applyFont="1" applyBorder="1" applyAlignment="1">
      <alignment horizontal="left" vertical="top" wrapText="1"/>
    </xf>
    <xf numFmtId="0" fontId="56" fillId="0" borderId="2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5" xfId="0" applyFont="1" applyBorder="1" applyAlignment="1">
      <alignment horizontal="left" vertical="center"/>
    </xf>
    <xf numFmtId="2" fontId="61" fillId="0" borderId="2" xfId="0" applyNumberFormat="1" applyFont="1" applyBorder="1" applyAlignment="1">
      <alignment horizontal="right" vertical="top"/>
    </xf>
    <xf numFmtId="2" fontId="61" fillId="0" borderId="3" xfId="0" applyNumberFormat="1" applyFont="1" applyBorder="1" applyAlignment="1">
      <alignment horizontal="right" vertical="top"/>
    </xf>
    <xf numFmtId="2" fontId="61" fillId="0" borderId="4" xfId="0" applyNumberFormat="1" applyFont="1" applyBorder="1" applyAlignment="1">
      <alignment horizontal="right" vertical="top"/>
    </xf>
    <xf numFmtId="2" fontId="61" fillId="0" borderId="6" xfId="0" applyNumberFormat="1" applyFont="1" applyBorder="1" applyAlignment="1">
      <alignment horizontal="right" vertical="top"/>
    </xf>
    <xf numFmtId="2" fontId="61" fillId="0" borderId="5" xfId="0" applyNumberFormat="1" applyFont="1" applyBorder="1" applyAlignment="1">
      <alignment horizontal="right" vertical="top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right" vertical="top"/>
    </xf>
    <xf numFmtId="0" fontId="60" fillId="0" borderId="0" xfId="0" applyFont="1" applyAlignment="1">
      <alignment horizontal="right" vertical="top"/>
    </xf>
    <xf numFmtId="0" fontId="60" fillId="0" borderId="1" xfId="0" applyFont="1" applyBorder="1" applyAlignment="1">
      <alignment horizontal="left" vertical="top" wrapText="1"/>
    </xf>
    <xf numFmtId="0" fontId="56" fillId="0" borderId="0" xfId="0" applyFont="1" applyAlignment="1">
      <alignment horizontal="right" vertical="top"/>
    </xf>
    <xf numFmtId="0" fontId="60" fillId="0" borderId="1" xfId="0" applyFont="1" applyBorder="1" applyAlignment="1">
      <alignment wrapText="1"/>
    </xf>
    <xf numFmtId="0" fontId="56" fillId="3" borderId="0" xfId="0" applyFont="1" applyFill="1" applyAlignment="1">
      <alignment horizontal="left" vertical="top"/>
    </xf>
    <xf numFmtId="0" fontId="56" fillId="0" borderId="2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top" wrapText="1"/>
    </xf>
    <xf numFmtId="2" fontId="60" fillId="0" borderId="3" xfId="0" applyNumberFormat="1" applyFont="1" applyBorder="1" applyAlignment="1">
      <alignment horizontal="right" vertical="top" shrinkToFit="1"/>
    </xf>
    <xf numFmtId="0" fontId="57" fillId="0" borderId="2" xfId="0" applyFont="1" applyBorder="1" applyAlignment="1">
      <alignment horizontal="center" vertical="top"/>
    </xf>
    <xf numFmtId="14" fontId="59" fillId="0" borderId="2" xfId="0" applyNumberFormat="1" applyFont="1" applyBorder="1" applyAlignment="1">
      <alignment horizontal="left" vertical="top" wrapText="1"/>
    </xf>
    <xf numFmtId="14" fontId="56" fillId="0" borderId="2" xfId="0" applyNumberFormat="1" applyFont="1" applyBorder="1" applyAlignment="1">
      <alignment horizontal="left" wrapText="1"/>
    </xf>
    <xf numFmtId="0" fontId="65" fillId="0" borderId="11" xfId="0" applyFont="1" applyBorder="1" applyAlignment="1">
      <alignment horizontal="left" vertical="top" wrapText="1" indent="1"/>
    </xf>
    <xf numFmtId="0" fontId="65" fillId="0" borderId="11" xfId="0" applyFont="1" applyBorder="1" applyAlignment="1">
      <alignment horizontal="center" vertical="top" wrapText="1"/>
    </xf>
    <xf numFmtId="0" fontId="65" fillId="0" borderId="11" xfId="0" applyFont="1" applyBorder="1" applyAlignment="1">
      <alignment horizontal="left" vertical="top" wrapText="1" indent="2"/>
    </xf>
    <xf numFmtId="0" fontId="66" fillId="0" borderId="16" xfId="0" applyFont="1" applyBorder="1" applyAlignment="1">
      <alignment horizontal="left" vertical="top" wrapText="1"/>
    </xf>
    <xf numFmtId="2" fontId="67" fillId="0" borderId="18" xfId="0" applyNumberFormat="1" applyFont="1" applyBorder="1" applyAlignment="1">
      <alignment horizontal="right" vertical="top" shrinkToFit="1"/>
    </xf>
    <xf numFmtId="0" fontId="0" fillId="0" borderId="18" xfId="0" applyBorder="1" applyAlignment="1">
      <alignment horizontal="left" wrapText="1"/>
    </xf>
    <xf numFmtId="0" fontId="66" fillId="0" borderId="18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center" wrapText="1"/>
    </xf>
    <xf numFmtId="2" fontId="67" fillId="0" borderId="12" xfId="0" applyNumberFormat="1" applyFont="1" applyBorder="1" applyAlignment="1">
      <alignment horizontal="right" vertical="top" shrinkToFi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top" wrapText="1" indent="4"/>
    </xf>
    <xf numFmtId="0" fontId="0" fillId="0" borderId="18" xfId="0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66" fillId="0" borderId="1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2" fontId="67" fillId="0" borderId="12" xfId="0" applyNumberFormat="1" applyFont="1" applyBorder="1" applyAlignment="1">
      <alignment horizontal="left" vertical="top" indent="4" shrinkToFit="1"/>
    </xf>
    <xf numFmtId="1" fontId="68" fillId="0" borderId="14" xfId="0" applyNumberFormat="1" applyFont="1" applyBorder="1" applyAlignment="1">
      <alignment horizontal="left" vertical="top" shrinkToFi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2" fontId="72" fillId="0" borderId="12" xfId="0" applyNumberFormat="1" applyFont="1" applyBorder="1" applyAlignment="1">
      <alignment horizontal="right" vertical="top" shrinkToFit="1"/>
    </xf>
    <xf numFmtId="2" fontId="72" fillId="0" borderId="12" xfId="0" applyNumberFormat="1" applyFont="1" applyBorder="1" applyAlignment="1">
      <alignment horizontal="left" vertical="top" indent="3" shrinkToFit="1"/>
    </xf>
    <xf numFmtId="2" fontId="72" fillId="0" borderId="12" xfId="0" applyNumberFormat="1" applyFont="1" applyBorder="1" applyAlignment="1">
      <alignment horizontal="left" vertical="top" indent="4" shrinkToFit="1"/>
    </xf>
    <xf numFmtId="165" fontId="67" fillId="0" borderId="18" xfId="0" applyNumberFormat="1" applyFont="1" applyBorder="1" applyAlignment="1">
      <alignment horizontal="right" vertical="top" shrinkToFit="1"/>
    </xf>
    <xf numFmtId="165" fontId="67" fillId="0" borderId="12" xfId="0" applyNumberFormat="1" applyFont="1" applyBorder="1" applyAlignment="1">
      <alignment horizontal="right" vertical="top" shrinkToFit="1"/>
    </xf>
    <xf numFmtId="0" fontId="59" fillId="5" borderId="1" xfId="0" applyFont="1" applyFill="1" applyBorder="1" applyAlignment="1">
      <alignment horizontal="left" vertical="top" wrapText="1"/>
    </xf>
    <xf numFmtId="0" fontId="56" fillId="5" borderId="1" xfId="0" applyFont="1" applyFill="1" applyBorder="1" applyAlignment="1">
      <alignment horizontal="left" wrapText="1"/>
    </xf>
    <xf numFmtId="0" fontId="56" fillId="5" borderId="0" xfId="0" applyFont="1" applyFill="1" applyAlignment="1">
      <alignment horizontal="left" vertical="top"/>
    </xf>
    <xf numFmtId="2" fontId="60" fillId="2" borderId="2" xfId="0" applyNumberFormat="1" applyFont="1" applyFill="1" applyBorder="1" applyAlignment="1">
      <alignment horizontal="right" vertical="top"/>
    </xf>
    <xf numFmtId="2" fontId="60" fillId="3" borderId="2" xfId="0" applyNumberFormat="1" applyFont="1" applyFill="1" applyBorder="1" applyAlignment="1">
      <alignment horizontal="right" vertical="top"/>
    </xf>
    <xf numFmtId="0" fontId="77" fillId="0" borderId="0" xfId="1" applyFont="1"/>
    <xf numFmtId="0" fontId="78" fillId="0" borderId="1" xfId="1" applyFont="1" applyBorder="1" applyAlignment="1">
      <alignment vertical="top" wrapText="1" readingOrder="1"/>
    </xf>
    <xf numFmtId="0" fontId="76" fillId="0" borderId="1" xfId="1" applyFont="1" applyBorder="1" applyAlignment="1">
      <alignment vertical="top" wrapText="1" readingOrder="1"/>
    </xf>
    <xf numFmtId="0" fontId="79" fillId="0" borderId="1" xfId="1" applyFont="1" applyBorder="1" applyAlignment="1">
      <alignment vertical="top" wrapText="1" readingOrder="1"/>
    </xf>
    <xf numFmtId="0" fontId="79" fillId="0" borderId="1" xfId="1" applyFont="1" applyBorder="1" applyAlignment="1">
      <alignment horizontal="right" vertical="top" wrapText="1" readingOrder="1"/>
    </xf>
    <xf numFmtId="0" fontId="74" fillId="0" borderId="1" xfId="1" applyFont="1" applyBorder="1" applyAlignment="1">
      <alignment vertical="top" wrapText="1" readingOrder="1"/>
    </xf>
    <xf numFmtId="0" fontId="74" fillId="0" borderId="1" xfId="1" applyFont="1" applyBorder="1" applyAlignment="1">
      <alignment horizontal="right" vertical="top" wrapText="1" readingOrder="1"/>
    </xf>
    <xf numFmtId="0" fontId="76" fillId="0" borderId="1" xfId="1" applyFont="1" applyBorder="1" applyAlignment="1">
      <alignment horizontal="right" vertical="top" wrapText="1" readingOrder="1"/>
    </xf>
    <xf numFmtId="166" fontId="76" fillId="0" borderId="1" xfId="1" applyNumberFormat="1" applyFont="1" applyBorder="1" applyAlignment="1">
      <alignment vertical="top" wrapText="1" readingOrder="1"/>
    </xf>
    <xf numFmtId="0" fontId="80" fillId="5" borderId="0" xfId="1" applyFont="1" applyFill="1"/>
    <xf numFmtId="0" fontId="77" fillId="5" borderId="0" xfId="1" applyFont="1" applyFill="1"/>
    <xf numFmtId="0" fontId="81" fillId="5" borderId="0" xfId="1" applyFont="1" applyFill="1"/>
    <xf numFmtId="2" fontId="60" fillId="0" borderId="2" xfId="0" applyNumberFormat="1" applyFont="1" applyBorder="1" applyAlignment="1">
      <alignment shrinkToFit="1"/>
    </xf>
    <xf numFmtId="2" fontId="60" fillId="0" borderId="1" xfId="0" applyNumberFormat="1" applyFont="1" applyBorder="1" applyAlignment="1">
      <alignment shrinkToFit="1"/>
    </xf>
    <xf numFmtId="2" fontId="60" fillId="0" borderId="3" xfId="0" applyNumberFormat="1" applyFont="1" applyBorder="1" applyAlignment="1">
      <alignment shrinkToFit="1"/>
    </xf>
    <xf numFmtId="2" fontId="60" fillId="5" borderId="1" xfId="0" applyNumberFormat="1" applyFont="1" applyFill="1" applyBorder="1" applyAlignment="1">
      <alignment shrinkToFit="1"/>
    </xf>
    <xf numFmtId="2" fontId="60" fillId="5" borderId="2" xfId="0" applyNumberFormat="1" applyFont="1" applyFill="1" applyBorder="1" applyAlignment="1">
      <alignment shrinkToFit="1"/>
    </xf>
    <xf numFmtId="2" fontId="60" fillId="5" borderId="4" xfId="0" applyNumberFormat="1" applyFont="1" applyFill="1" applyBorder="1" applyAlignment="1">
      <alignment shrinkToFit="1"/>
    </xf>
    <xf numFmtId="2" fontId="60" fillId="2" borderId="2" xfId="0" applyNumberFormat="1" applyFont="1" applyFill="1" applyBorder="1" applyAlignment="1">
      <alignment horizontal="right"/>
    </xf>
    <xf numFmtId="0" fontId="64" fillId="6" borderId="0" xfId="0" applyFont="1" applyFill="1" applyAlignment="1">
      <alignment horizontal="left" vertical="top" indent="1"/>
    </xf>
    <xf numFmtId="2" fontId="64" fillId="6" borderId="0" xfId="0" applyNumberFormat="1" applyFont="1" applyFill="1" applyAlignment="1">
      <alignment vertical="top"/>
    </xf>
    <xf numFmtId="2" fontId="63" fillId="6" borderId="0" xfId="0" applyNumberFormat="1" applyFont="1" applyFill="1" applyAlignment="1">
      <alignment vertical="top"/>
    </xf>
    <xf numFmtId="0" fontId="63" fillId="6" borderId="0" xfId="0" applyFont="1" applyFill="1" applyAlignment="1">
      <alignment vertical="top"/>
    </xf>
    <xf numFmtId="0" fontId="56" fillId="0" borderId="3" xfId="0" applyFont="1" applyBorder="1" applyAlignment="1">
      <alignment horizontal="left" vertical="center"/>
    </xf>
    <xf numFmtId="0" fontId="82" fillId="0" borderId="1" xfId="0" applyFont="1" applyBorder="1" applyAlignment="1">
      <alignment horizontal="center" vertical="top" wrapText="1"/>
    </xf>
    <xf numFmtId="2" fontId="60" fillId="6" borderId="4" xfId="0" applyNumberFormat="1" applyFont="1" applyFill="1" applyBorder="1" applyAlignment="1">
      <alignment horizontal="right" vertical="top" shrinkToFit="1"/>
    </xf>
    <xf numFmtId="2" fontId="61" fillId="6" borderId="4" xfId="0" applyNumberFormat="1" applyFont="1" applyFill="1" applyBorder="1" applyAlignment="1">
      <alignment horizontal="right" vertical="top"/>
    </xf>
    <xf numFmtId="2" fontId="60" fillId="6" borderId="4" xfId="0" applyNumberFormat="1" applyFont="1" applyFill="1" applyBorder="1" applyAlignment="1">
      <alignment shrinkToFit="1"/>
    </xf>
    <xf numFmtId="17" fontId="56" fillId="0" borderId="0" xfId="0" applyNumberFormat="1" applyFont="1" applyAlignment="1">
      <alignment horizontal="left" vertical="top"/>
    </xf>
    <xf numFmtId="0" fontId="77" fillId="0" borderId="0" xfId="1" applyFont="1" applyAlignment="1">
      <alignment readingOrder="1"/>
    </xf>
    <xf numFmtId="0" fontId="82" fillId="6" borderId="3" xfId="0" applyFont="1" applyFill="1" applyBorder="1" applyAlignment="1">
      <alignment horizontal="center" vertical="top" wrapText="1"/>
    </xf>
    <xf numFmtId="0" fontId="74" fillId="5" borderId="1" xfId="1" applyFont="1" applyFill="1" applyBorder="1" applyAlignment="1">
      <alignment vertical="top" wrapText="1" readingOrder="1"/>
    </xf>
    <xf numFmtId="166" fontId="76" fillId="5" borderId="1" xfId="1" applyNumberFormat="1" applyFont="1" applyFill="1" applyBorder="1" applyAlignment="1">
      <alignment vertical="top" wrapText="1" readingOrder="1"/>
    </xf>
    <xf numFmtId="0" fontId="60" fillId="0" borderId="2" xfId="0" applyFont="1" applyBorder="1" applyAlignment="1">
      <alignment horizontal="left" wrapText="1"/>
    </xf>
    <xf numFmtId="166" fontId="77" fillId="0" borderId="0" xfId="1" applyNumberFormat="1" applyFont="1"/>
    <xf numFmtId="0" fontId="82" fillId="0" borderId="3" xfId="0" applyFont="1" applyBorder="1" applyAlignment="1">
      <alignment horizontal="center" vertical="top" wrapText="1"/>
    </xf>
    <xf numFmtId="2" fontId="56" fillId="0" borderId="0" xfId="0" applyNumberFormat="1" applyFont="1" applyAlignment="1">
      <alignment horizontal="right" vertical="top"/>
    </xf>
    <xf numFmtId="2" fontId="60" fillId="0" borderId="4" xfId="0" applyNumberFormat="1" applyFont="1" applyBorder="1" applyAlignment="1">
      <alignment shrinkToFit="1"/>
    </xf>
    <xf numFmtId="2" fontId="61" fillId="6" borderId="3" xfId="0" applyNumberFormat="1" applyFont="1" applyFill="1" applyBorder="1" applyAlignment="1">
      <alignment horizontal="right" vertical="top"/>
    </xf>
    <xf numFmtId="0" fontId="56" fillId="6" borderId="0" xfId="0" applyFont="1" applyFill="1" applyAlignment="1">
      <alignment horizontal="left" vertical="top"/>
    </xf>
    <xf numFmtId="2" fontId="61" fillId="6" borderId="2" xfId="0" applyNumberFormat="1" applyFont="1" applyFill="1" applyBorder="1" applyAlignment="1">
      <alignment horizontal="right" vertical="top"/>
    </xf>
    <xf numFmtId="0" fontId="56" fillId="6" borderId="1" xfId="0" applyFont="1" applyFill="1" applyBorder="1" applyAlignment="1">
      <alignment horizontal="left" vertical="center" wrapText="1"/>
    </xf>
    <xf numFmtId="0" fontId="56" fillId="6" borderId="2" xfId="0" applyFont="1" applyFill="1" applyBorder="1" applyAlignment="1">
      <alignment horizontal="left" vertical="center" wrapText="1"/>
    </xf>
    <xf numFmtId="2" fontId="61" fillId="6" borderId="1" xfId="0" applyNumberFormat="1" applyFont="1" applyFill="1" applyBorder="1" applyAlignment="1">
      <alignment horizontal="right" vertical="top" shrinkToFit="1"/>
    </xf>
    <xf numFmtId="0" fontId="56" fillId="6" borderId="1" xfId="0" applyFont="1" applyFill="1" applyBorder="1" applyAlignment="1">
      <alignment horizontal="left" wrapText="1"/>
    </xf>
    <xf numFmtId="0" fontId="56" fillId="6" borderId="2" xfId="0" applyFont="1" applyFill="1" applyBorder="1" applyAlignment="1">
      <alignment horizontal="left" wrapText="1"/>
    </xf>
    <xf numFmtId="0" fontId="61" fillId="6" borderId="0" xfId="0" applyFont="1" applyFill="1" applyAlignment="1">
      <alignment horizontal="left" vertical="top"/>
    </xf>
    <xf numFmtId="2" fontId="61" fillId="6" borderId="0" xfId="0" applyNumberFormat="1" applyFont="1" applyFill="1" applyAlignment="1">
      <alignment horizontal="right" vertical="top"/>
    </xf>
    <xf numFmtId="2" fontId="63" fillId="6" borderId="6" xfId="0" applyNumberFormat="1" applyFont="1" applyFill="1" applyBorder="1" applyAlignment="1">
      <alignment horizontal="right" vertical="top"/>
    </xf>
    <xf numFmtId="0" fontId="55" fillId="0" borderId="0" xfId="2"/>
    <xf numFmtId="14" fontId="55" fillId="0" borderId="0" xfId="2" applyNumberFormat="1"/>
    <xf numFmtId="0" fontId="54" fillId="0" borderId="0" xfId="3"/>
    <xf numFmtId="14" fontId="54" fillId="0" borderId="0" xfId="3" applyNumberFormat="1"/>
    <xf numFmtId="0" fontId="53" fillId="0" borderId="0" xfId="4"/>
    <xf numFmtId="14" fontId="53" fillId="0" borderId="0" xfId="4" applyNumberFormat="1"/>
    <xf numFmtId="0" fontId="84" fillId="0" borderId="0" xfId="0" applyFont="1" applyAlignment="1">
      <alignment horizontal="left" vertical="top"/>
    </xf>
    <xf numFmtId="0" fontId="52" fillId="0" borderId="0" xfId="5"/>
    <xf numFmtId="14" fontId="52" fillId="0" borderId="0" xfId="5" applyNumberFormat="1"/>
    <xf numFmtId="0" fontId="51" fillId="0" borderId="0" xfId="6"/>
    <xf numFmtId="14" fontId="51" fillId="0" borderId="0" xfId="6" applyNumberFormat="1"/>
    <xf numFmtId="2" fontId="60" fillId="5" borderId="3" xfId="0" applyNumberFormat="1" applyFont="1" applyFill="1" applyBorder="1" applyAlignment="1">
      <alignment shrinkToFit="1"/>
    </xf>
    <xf numFmtId="2" fontId="56" fillId="0" borderId="0" xfId="0" applyNumberFormat="1" applyFont="1" applyAlignment="1">
      <alignment horizontal="left" vertical="top"/>
    </xf>
    <xf numFmtId="2" fontId="56" fillId="5" borderId="0" xfId="0" applyNumberFormat="1" applyFont="1" applyFill="1" applyAlignment="1">
      <alignment horizontal="left" vertical="top"/>
    </xf>
    <xf numFmtId="0" fontId="56" fillId="0" borderId="0" xfId="0" quotePrefix="1" applyFont="1" applyAlignment="1">
      <alignment horizontal="left" vertical="top"/>
    </xf>
    <xf numFmtId="2" fontId="56" fillId="0" borderId="22" xfId="0" applyNumberFormat="1" applyFont="1" applyBorder="1" applyAlignment="1">
      <alignment horizontal="left" vertical="top"/>
    </xf>
    <xf numFmtId="0" fontId="50" fillId="0" borderId="0" xfId="7"/>
    <xf numFmtId="14" fontId="50" fillId="0" borderId="0" xfId="7" applyNumberFormat="1"/>
    <xf numFmtId="0" fontId="57" fillId="6" borderId="2" xfId="0" applyFont="1" applyFill="1" applyBorder="1" applyAlignment="1">
      <alignment horizontal="left" vertical="top" wrapText="1"/>
    </xf>
    <xf numFmtId="14" fontId="56" fillId="0" borderId="2" xfId="0" applyNumberFormat="1" applyFont="1" applyBorder="1" applyAlignment="1">
      <alignment horizontal="center" wrapText="1"/>
    </xf>
    <xf numFmtId="0" fontId="56" fillId="0" borderId="3" xfId="0" applyFont="1" applyBorder="1" applyAlignment="1">
      <alignment horizontal="center" wrapText="1"/>
    </xf>
    <xf numFmtId="0" fontId="56" fillId="5" borderId="2" xfId="0" applyFont="1" applyFill="1" applyBorder="1" applyAlignment="1">
      <alignment horizontal="left" wrapText="1"/>
    </xf>
    <xf numFmtId="2" fontId="61" fillId="6" borderId="2" xfId="0" applyNumberFormat="1" applyFont="1" applyFill="1" applyBorder="1" applyAlignment="1">
      <alignment horizontal="right" vertical="top" shrinkToFit="1"/>
    </xf>
    <xf numFmtId="2" fontId="60" fillId="0" borderId="2" xfId="0" applyNumberFormat="1" applyFont="1" applyBorder="1" applyAlignment="1">
      <alignment horizontal="right" vertical="top" shrinkToFit="1"/>
    </xf>
    <xf numFmtId="2" fontId="60" fillId="0" borderId="4" xfId="0" applyNumberFormat="1" applyFont="1" applyBorder="1" applyAlignment="1">
      <alignment horizontal="right" vertical="top" shrinkToFit="1"/>
    </xf>
    <xf numFmtId="2" fontId="61" fillId="6" borderId="3" xfId="0" applyNumberFormat="1" applyFont="1" applyFill="1" applyBorder="1" applyAlignment="1">
      <alignment horizontal="right" vertical="top" shrinkToFit="1"/>
    </xf>
    <xf numFmtId="0" fontId="56" fillId="0" borderId="0" xfId="0" applyFont="1" applyAlignment="1">
      <alignment horizontal="center" vertical="top" wrapText="1"/>
    </xf>
    <xf numFmtId="0" fontId="49" fillId="0" borderId="0" xfId="8"/>
    <xf numFmtId="14" fontId="49" fillId="0" borderId="0" xfId="8" applyNumberFormat="1"/>
    <xf numFmtId="0" fontId="56" fillId="0" borderId="3" xfId="0" applyFont="1" applyBorder="1" applyAlignment="1">
      <alignment horizontal="left" vertical="center" wrapText="1"/>
    </xf>
    <xf numFmtId="0" fontId="57" fillId="0" borderId="3" xfId="0" applyFont="1" applyBorder="1" applyAlignment="1">
      <alignment horizontal="left" vertical="top" wrapText="1"/>
    </xf>
    <xf numFmtId="2" fontId="61" fillId="0" borderId="3" xfId="0" applyNumberFormat="1" applyFont="1" applyBorder="1" applyAlignment="1">
      <alignment horizontal="right" vertical="top" shrinkToFit="1"/>
    </xf>
    <xf numFmtId="0" fontId="60" fillId="0" borderId="3" xfId="0" applyFont="1" applyBorder="1" applyAlignment="1">
      <alignment wrapText="1"/>
    </xf>
    <xf numFmtId="0" fontId="48" fillId="0" borderId="0" xfId="9"/>
    <xf numFmtId="14" fontId="48" fillId="0" borderId="0" xfId="9" applyNumberFormat="1"/>
    <xf numFmtId="0" fontId="47" fillId="0" borderId="0" xfId="10"/>
    <xf numFmtId="14" fontId="47" fillId="0" borderId="0" xfId="10" applyNumberFormat="1"/>
    <xf numFmtId="0" fontId="82" fillId="0" borderId="0" xfId="0" applyFont="1" applyAlignment="1">
      <alignment horizontal="left" vertical="top"/>
    </xf>
    <xf numFmtId="0" fontId="60" fillId="0" borderId="2" xfId="0" applyFont="1" applyBorder="1" applyAlignment="1">
      <alignment horizontal="left" vertical="center" wrapText="1"/>
    </xf>
    <xf numFmtId="14" fontId="56" fillId="0" borderId="2" xfId="0" applyNumberFormat="1" applyFont="1" applyBorder="1" applyAlignment="1">
      <alignment horizontal="left" vertical="center" wrapText="1"/>
    </xf>
    <xf numFmtId="2" fontId="60" fillId="0" borderId="3" xfId="0" applyNumberFormat="1" applyFont="1" applyBorder="1" applyAlignment="1">
      <alignment horizontal="right" shrinkToFit="1"/>
    </xf>
    <xf numFmtId="2" fontId="60" fillId="0" borderId="3" xfId="0" applyNumberFormat="1" applyFont="1" applyBorder="1" applyAlignment="1">
      <alignment horizontal="right"/>
    </xf>
    <xf numFmtId="0" fontId="46" fillId="0" borderId="0" xfId="11"/>
    <xf numFmtId="14" fontId="46" fillId="0" borderId="0" xfId="11" applyNumberFormat="1"/>
    <xf numFmtId="0" fontId="45" fillId="0" borderId="0" xfId="12"/>
    <xf numFmtId="14" fontId="45" fillId="0" borderId="0" xfId="12" applyNumberFormat="1"/>
    <xf numFmtId="2" fontId="60" fillId="3" borderId="2" xfId="0" applyNumberFormat="1" applyFont="1" applyFill="1" applyBorder="1" applyAlignment="1">
      <alignment horizontal="right"/>
    </xf>
    <xf numFmtId="2" fontId="60" fillId="0" borderId="3" xfId="0" applyNumberFormat="1" applyFont="1" applyBorder="1" applyAlignment="1">
      <alignment horizontal="center" vertical="top" shrinkToFit="1"/>
    </xf>
    <xf numFmtId="2" fontId="61" fillId="6" borderId="3" xfId="0" applyNumberFormat="1" applyFont="1" applyFill="1" applyBorder="1" applyAlignment="1">
      <alignment horizontal="center" vertical="top" shrinkToFit="1"/>
    </xf>
    <xf numFmtId="0" fontId="44" fillId="0" borderId="0" xfId="13"/>
    <xf numFmtId="14" fontId="44" fillId="0" borderId="0" xfId="13" applyNumberFormat="1"/>
    <xf numFmtId="2" fontId="60" fillId="0" borderId="3" xfId="0" applyNumberFormat="1" applyFont="1" applyBorder="1" applyAlignment="1">
      <alignment horizontal="center" shrinkToFit="1"/>
    </xf>
    <xf numFmtId="0" fontId="60" fillId="0" borderId="3" xfId="0" applyFont="1" applyBorder="1" applyAlignment="1">
      <alignment horizontal="center" wrapText="1"/>
    </xf>
    <xf numFmtId="2" fontId="61" fillId="6" borderId="2" xfId="0" applyNumberFormat="1" applyFont="1" applyFill="1" applyBorder="1" applyAlignment="1">
      <alignment horizontal="center" vertical="top" shrinkToFit="1"/>
    </xf>
    <xf numFmtId="2" fontId="61" fillId="6" borderId="0" xfId="0" applyNumberFormat="1" applyFont="1" applyFill="1" applyAlignment="1">
      <alignment horizontal="center" vertical="top"/>
    </xf>
    <xf numFmtId="2" fontId="64" fillId="6" borderId="0" xfId="0" applyNumberFormat="1" applyFont="1" applyFill="1" applyAlignment="1">
      <alignment horizontal="center" vertical="top"/>
    </xf>
    <xf numFmtId="0" fontId="43" fillId="0" borderId="0" xfId="14"/>
    <xf numFmtId="14" fontId="43" fillId="0" borderId="0" xfId="14" applyNumberFormat="1"/>
    <xf numFmtId="0" fontId="42" fillId="0" borderId="0" xfId="15"/>
    <xf numFmtId="14" fontId="42" fillId="0" borderId="0" xfId="15" applyNumberFormat="1"/>
    <xf numFmtId="0" fontId="41" fillId="0" borderId="0" xfId="16"/>
    <xf numFmtId="14" fontId="41" fillId="0" borderId="0" xfId="16" applyNumberFormat="1"/>
    <xf numFmtId="0" fontId="56" fillId="5" borderId="0" xfId="0" applyFont="1" applyFill="1" applyAlignment="1">
      <alignment horizontal="right" vertical="top"/>
    </xf>
    <xf numFmtId="0" fontId="40" fillId="0" borderId="0" xfId="17"/>
    <xf numFmtId="14" fontId="40" fillId="0" borderId="0" xfId="17" applyNumberFormat="1"/>
    <xf numFmtId="0" fontId="39" fillId="0" borderId="0" xfId="18"/>
    <xf numFmtId="14" fontId="39" fillId="0" borderId="0" xfId="18" applyNumberFormat="1"/>
    <xf numFmtId="0" fontId="38" fillId="0" borderId="0" xfId="19"/>
    <xf numFmtId="14" fontId="38" fillId="0" borderId="0" xfId="19" applyNumberFormat="1"/>
    <xf numFmtId="2" fontId="63" fillId="6" borderId="0" xfId="0" applyNumberFormat="1" applyFont="1" applyFill="1" applyAlignment="1">
      <alignment horizontal="center" vertical="top"/>
    </xf>
    <xf numFmtId="0" fontId="37" fillId="0" borderId="0" xfId="20"/>
    <xf numFmtId="14" fontId="37" fillId="0" borderId="0" xfId="20" applyNumberFormat="1"/>
    <xf numFmtId="0" fontId="36" fillId="0" borderId="0" xfId="21"/>
    <xf numFmtId="14" fontId="36" fillId="0" borderId="0" xfId="21" applyNumberFormat="1"/>
    <xf numFmtId="14" fontId="85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7" fillId="6" borderId="4" xfId="0" applyFont="1" applyFill="1" applyBorder="1" applyAlignment="1">
      <alignment horizontal="left" vertical="top" wrapText="1"/>
    </xf>
    <xf numFmtId="0" fontId="57" fillId="6" borderId="3" xfId="0" applyFont="1" applyFill="1" applyBorder="1" applyAlignment="1">
      <alignment horizontal="left" vertical="top" wrapText="1"/>
    </xf>
    <xf numFmtId="0" fontId="56" fillId="6" borderId="3" xfId="0" applyFont="1" applyFill="1" applyBorder="1" applyAlignment="1">
      <alignment horizontal="left" vertical="center" wrapText="1"/>
    </xf>
    <xf numFmtId="0" fontId="57" fillId="0" borderId="4" xfId="0" applyFont="1" applyBorder="1" applyAlignment="1">
      <alignment horizontal="left" vertical="top" wrapText="1"/>
    </xf>
    <xf numFmtId="0" fontId="57" fillId="0" borderId="3" xfId="0" applyFont="1" applyBorder="1" applyAlignment="1">
      <alignment horizontal="center" vertical="top" wrapText="1"/>
    </xf>
    <xf numFmtId="0" fontId="35" fillId="0" borderId="0" xfId="22"/>
    <xf numFmtId="14" fontId="35" fillId="0" borderId="0" xfId="22" applyNumberFormat="1"/>
    <xf numFmtId="0" fontId="34" fillId="0" borderId="0" xfId="23"/>
    <xf numFmtId="14" fontId="34" fillId="0" borderId="0" xfId="23" applyNumberFormat="1"/>
    <xf numFmtId="0" fontId="57" fillId="0" borderId="4" xfId="0" applyFont="1" applyBorder="1" applyAlignment="1">
      <alignment horizontal="center" vertical="top"/>
    </xf>
    <xf numFmtId="0" fontId="57" fillId="2" borderId="0" xfId="0" applyFont="1" applyFill="1" applyAlignment="1">
      <alignment horizontal="center" vertical="top" wrapText="1"/>
    </xf>
    <xf numFmtId="0" fontId="57" fillId="2" borderId="4" xfId="0" applyFont="1" applyFill="1" applyBorder="1" applyAlignment="1">
      <alignment horizontal="center" vertical="top" wrapText="1"/>
    </xf>
    <xf numFmtId="0" fontId="57" fillId="0" borderId="1" xfId="0" applyFont="1" applyBorder="1" applyAlignment="1">
      <alignment horizontal="center" vertical="top" wrapText="1"/>
    </xf>
    <xf numFmtId="0" fontId="86" fillId="0" borderId="4" xfId="0" applyFont="1" applyBorder="1" applyAlignment="1">
      <alignment horizontal="center" vertical="top" wrapText="1"/>
    </xf>
    <xf numFmtId="0" fontId="86" fillId="0" borderId="3" xfId="0" applyFont="1" applyBorder="1" applyAlignment="1">
      <alignment horizontal="center" vertical="top" wrapText="1"/>
    </xf>
    <xf numFmtId="0" fontId="57" fillId="0" borderId="24" xfId="0" applyFont="1" applyBorder="1" applyAlignment="1">
      <alignment horizontal="left" vertical="top" wrapText="1"/>
    </xf>
    <xf numFmtId="0" fontId="57" fillId="6" borderId="23" xfId="0" applyFont="1" applyFill="1" applyBorder="1" applyAlignment="1">
      <alignment horizontal="left" vertical="top" wrapText="1"/>
    </xf>
    <xf numFmtId="0" fontId="59" fillId="0" borderId="25" xfId="0" applyFont="1" applyBorder="1" applyAlignment="1">
      <alignment horizontal="left" vertical="top" wrapText="1"/>
    </xf>
    <xf numFmtId="0" fontId="57" fillId="3" borderId="23" xfId="0" applyFont="1" applyFill="1" applyBorder="1" applyAlignment="1">
      <alignment horizontal="center" vertical="top" wrapText="1"/>
    </xf>
    <xf numFmtId="0" fontId="57" fillId="0" borderId="26" xfId="0" applyFont="1" applyBorder="1" applyAlignment="1">
      <alignment horizontal="left" vertical="top" wrapText="1"/>
    </xf>
    <xf numFmtId="0" fontId="57" fillId="7" borderId="0" xfId="0" applyFont="1" applyFill="1" applyAlignment="1">
      <alignment horizontal="left" vertical="top" wrapText="1"/>
    </xf>
    <xf numFmtId="0" fontId="57" fillId="7" borderId="4" xfId="0" applyFont="1" applyFill="1" applyBorder="1" applyAlignment="1">
      <alignment horizontal="left" vertical="top" wrapText="1"/>
    </xf>
    <xf numFmtId="0" fontId="57" fillId="7" borderId="3" xfId="0" applyFont="1" applyFill="1" applyBorder="1" applyAlignment="1">
      <alignment horizontal="left" vertical="top" wrapText="1"/>
    </xf>
    <xf numFmtId="0" fontId="56" fillId="7" borderId="2" xfId="0" applyFont="1" applyFill="1" applyBorder="1" applyAlignment="1">
      <alignment horizontal="left" vertical="center" wrapText="1"/>
    </xf>
    <xf numFmtId="0" fontId="56" fillId="7" borderId="3" xfId="0" applyFont="1" applyFill="1" applyBorder="1" applyAlignment="1">
      <alignment horizontal="left" vertical="center" wrapText="1"/>
    </xf>
    <xf numFmtId="0" fontId="56" fillId="7" borderId="1" xfId="0" applyFont="1" applyFill="1" applyBorder="1" applyAlignment="1">
      <alignment horizontal="left" vertical="center" wrapText="1"/>
    </xf>
    <xf numFmtId="2" fontId="61" fillId="7" borderId="1" xfId="0" applyNumberFormat="1" applyFont="1" applyFill="1" applyBorder="1" applyAlignment="1">
      <alignment horizontal="right" vertical="top" shrinkToFit="1"/>
    </xf>
    <xf numFmtId="2" fontId="61" fillId="7" borderId="3" xfId="0" applyNumberFormat="1" applyFont="1" applyFill="1" applyBorder="1" applyAlignment="1">
      <alignment horizontal="right" vertical="top" shrinkToFit="1"/>
    </xf>
    <xf numFmtId="2" fontId="61" fillId="7" borderId="3" xfId="0" applyNumberFormat="1" applyFont="1" applyFill="1" applyBorder="1" applyAlignment="1">
      <alignment horizontal="center" vertical="top" shrinkToFit="1"/>
    </xf>
    <xf numFmtId="0" fontId="56" fillId="7" borderId="0" xfId="0" applyFont="1" applyFill="1" applyAlignment="1">
      <alignment horizontal="right" vertical="top"/>
    </xf>
    <xf numFmtId="0" fontId="56" fillId="0" borderId="0" xfId="0" applyFont="1" applyAlignment="1">
      <alignment horizontal="center" vertical="top"/>
    </xf>
    <xf numFmtId="2" fontId="61" fillId="0" borderId="3" xfId="0" applyNumberFormat="1" applyFont="1" applyBorder="1" applyAlignment="1">
      <alignment horizontal="center" vertical="top" shrinkToFit="1"/>
    </xf>
    <xf numFmtId="2" fontId="63" fillId="0" borderId="3" xfId="0" applyNumberFormat="1" applyFont="1" applyBorder="1" applyAlignment="1">
      <alignment horizontal="center" vertical="top" shrinkToFit="1"/>
    </xf>
    <xf numFmtId="0" fontId="56" fillId="0" borderId="3" xfId="0" applyFont="1" applyBorder="1" applyAlignment="1">
      <alignment horizontal="center" vertical="center"/>
    </xf>
    <xf numFmtId="0" fontId="56" fillId="3" borderId="0" xfId="0" applyFont="1" applyFill="1" applyAlignment="1">
      <alignment horizontal="center" vertical="top"/>
    </xf>
    <xf numFmtId="2" fontId="60" fillId="2" borderId="2" xfId="0" applyNumberFormat="1" applyFont="1" applyFill="1" applyBorder="1" applyAlignment="1">
      <alignment horizontal="center" vertical="top"/>
    </xf>
    <xf numFmtId="2" fontId="61" fillId="6" borderId="3" xfId="0" applyNumberFormat="1" applyFont="1" applyFill="1" applyBorder="1" applyAlignment="1">
      <alignment horizontal="center" vertical="top"/>
    </xf>
    <xf numFmtId="0" fontId="56" fillId="6" borderId="0" xfId="0" applyFont="1" applyFill="1" applyAlignment="1">
      <alignment horizontal="center" vertical="top"/>
    </xf>
    <xf numFmtId="2" fontId="61" fillId="6" borderId="2" xfId="0" applyNumberFormat="1" applyFont="1" applyFill="1" applyBorder="1" applyAlignment="1">
      <alignment horizontal="center" vertical="top"/>
    </xf>
    <xf numFmtId="2" fontId="61" fillId="7" borderId="3" xfId="0" applyNumberFormat="1" applyFont="1" applyFill="1" applyBorder="1" applyAlignment="1">
      <alignment horizontal="center" vertical="top"/>
    </xf>
    <xf numFmtId="0" fontId="56" fillId="7" borderId="0" xfId="0" applyFont="1" applyFill="1" applyAlignment="1">
      <alignment horizontal="center" vertical="top"/>
    </xf>
    <xf numFmtId="2" fontId="61" fillId="7" borderId="2" xfId="0" applyNumberFormat="1" applyFont="1" applyFill="1" applyBorder="1" applyAlignment="1">
      <alignment horizontal="center" vertical="top"/>
    </xf>
    <xf numFmtId="2" fontId="60" fillId="0" borderId="3" xfId="0" applyNumberFormat="1" applyFont="1" applyBorder="1" applyAlignment="1">
      <alignment horizontal="center"/>
    </xf>
    <xf numFmtId="2" fontId="60" fillId="3" borderId="2" xfId="0" applyNumberFormat="1" applyFont="1" applyFill="1" applyBorder="1" applyAlignment="1">
      <alignment horizontal="center"/>
    </xf>
    <xf numFmtId="2" fontId="60" fillId="3" borderId="2" xfId="0" applyNumberFormat="1" applyFont="1" applyFill="1" applyBorder="1" applyAlignment="1">
      <alignment horizontal="center" vertical="top"/>
    </xf>
    <xf numFmtId="2" fontId="63" fillId="6" borderId="6" xfId="0" applyNumberFormat="1" applyFont="1" applyFill="1" applyBorder="1" applyAlignment="1">
      <alignment horizontal="center" vertical="top"/>
    </xf>
    <xf numFmtId="2" fontId="63" fillId="2" borderId="2" xfId="0" applyNumberFormat="1" applyFont="1" applyFill="1" applyBorder="1" applyAlignment="1">
      <alignment horizontal="center" vertical="top"/>
    </xf>
    <xf numFmtId="0" fontId="33" fillId="0" borderId="0" xfId="24"/>
    <xf numFmtId="14" fontId="33" fillId="0" borderId="0" xfId="24" applyNumberFormat="1"/>
    <xf numFmtId="0" fontId="32" fillId="0" borderId="0" xfId="25"/>
    <xf numFmtId="14" fontId="32" fillId="0" borderId="0" xfId="25" applyNumberFormat="1"/>
    <xf numFmtId="0" fontId="31" fillId="0" borderId="0" xfId="26"/>
    <xf numFmtId="14" fontId="31" fillId="0" borderId="0" xfId="26" applyNumberFormat="1"/>
    <xf numFmtId="0" fontId="30" fillId="0" borderId="0" xfId="27"/>
    <xf numFmtId="14" fontId="30" fillId="0" borderId="0" xfId="27" applyNumberFormat="1"/>
    <xf numFmtId="0" fontId="29" fillId="0" borderId="0" xfId="28"/>
    <xf numFmtId="14" fontId="29" fillId="0" borderId="0" xfId="28" applyNumberFormat="1"/>
    <xf numFmtId="0" fontId="28" fillId="0" borderId="0" xfId="29"/>
    <xf numFmtId="14" fontId="28" fillId="0" borderId="0" xfId="29" applyNumberFormat="1"/>
    <xf numFmtId="0" fontId="27" fillId="0" borderId="0" xfId="30"/>
    <xf numFmtId="14" fontId="27" fillId="0" borderId="0" xfId="30" applyNumberFormat="1"/>
    <xf numFmtId="0" fontId="26" fillId="0" borderId="0" xfId="31"/>
    <xf numFmtId="14" fontId="26" fillId="0" borderId="0" xfId="31" applyNumberFormat="1"/>
    <xf numFmtId="2" fontId="63" fillId="0" borderId="1" xfId="0" applyNumberFormat="1" applyFont="1" applyBorder="1" applyAlignment="1">
      <alignment horizontal="right" vertical="top" shrinkToFit="1"/>
    </xf>
    <xf numFmtId="0" fontId="25" fillId="0" borderId="0" xfId="32"/>
    <xf numFmtId="14" fontId="25" fillId="0" borderId="0" xfId="32" applyNumberFormat="1"/>
    <xf numFmtId="0" fontId="24" fillId="0" borderId="0" xfId="33"/>
    <xf numFmtId="14" fontId="24" fillId="0" borderId="0" xfId="33" applyNumberFormat="1"/>
    <xf numFmtId="0" fontId="23" fillId="0" borderId="0" xfId="34"/>
    <xf numFmtId="14" fontId="23" fillId="0" borderId="0" xfId="34" applyNumberFormat="1"/>
    <xf numFmtId="0" fontId="22" fillId="0" borderId="0" xfId="35"/>
    <xf numFmtId="14" fontId="22" fillId="0" borderId="0" xfId="35" applyNumberFormat="1"/>
    <xf numFmtId="2" fontId="56" fillId="0" borderId="0" xfId="0" applyNumberFormat="1" applyFont="1" applyAlignment="1">
      <alignment horizontal="center" vertical="top"/>
    </xf>
    <xf numFmtId="2" fontId="60" fillId="0" borderId="3" xfId="0" applyNumberFormat="1" applyFont="1" applyBorder="1" applyAlignment="1">
      <alignment horizontal="center" wrapText="1"/>
    </xf>
    <xf numFmtId="0" fontId="21" fillId="0" borderId="0" xfId="36"/>
    <xf numFmtId="14" fontId="21" fillId="0" borderId="0" xfId="36" applyNumberFormat="1"/>
    <xf numFmtId="0" fontId="20" fillId="0" borderId="0" xfId="37"/>
    <xf numFmtId="14" fontId="20" fillId="0" borderId="0" xfId="37" applyNumberFormat="1"/>
    <xf numFmtId="2" fontId="20" fillId="0" borderId="0" xfId="37" applyNumberFormat="1"/>
    <xf numFmtId="0" fontId="19" fillId="0" borderId="0" xfId="38"/>
    <xf numFmtId="14" fontId="19" fillId="0" borderId="0" xfId="38" applyNumberFormat="1"/>
    <xf numFmtId="0" fontId="18" fillId="0" borderId="0" xfId="39"/>
    <xf numFmtId="14" fontId="18" fillId="0" borderId="0" xfId="39" applyNumberFormat="1"/>
    <xf numFmtId="0" fontId="17" fillId="0" borderId="0" xfId="40"/>
    <xf numFmtId="14" fontId="17" fillId="0" borderId="0" xfId="40" applyNumberFormat="1"/>
    <xf numFmtId="0" fontId="16" fillId="0" borderId="0" xfId="41"/>
    <xf numFmtId="14" fontId="16" fillId="0" borderId="0" xfId="41" applyNumberFormat="1"/>
    <xf numFmtId="0" fontId="15" fillId="0" borderId="0" xfId="42"/>
    <xf numFmtId="14" fontId="15" fillId="0" borderId="0" xfId="42" applyNumberFormat="1"/>
    <xf numFmtId="0" fontId="14" fillId="0" borderId="0" xfId="43"/>
    <xf numFmtId="14" fontId="14" fillId="0" borderId="0" xfId="43" applyNumberFormat="1"/>
    <xf numFmtId="2" fontId="60" fillId="0" borderId="1" xfId="0" applyNumberFormat="1" applyFont="1" applyBorder="1" applyAlignment="1">
      <alignment horizontal="center" vertical="top" shrinkToFit="1"/>
    </xf>
    <xf numFmtId="2" fontId="63" fillId="0" borderId="1" xfId="0" applyNumberFormat="1" applyFont="1" applyBorder="1" applyAlignment="1">
      <alignment horizontal="center" vertical="top" shrinkToFit="1"/>
    </xf>
    <xf numFmtId="2" fontId="61" fillId="7" borderId="1" xfId="0" applyNumberFormat="1" applyFont="1" applyFill="1" applyBorder="1" applyAlignment="1">
      <alignment horizontal="center" vertical="top" shrinkToFit="1"/>
    </xf>
    <xf numFmtId="2" fontId="61" fillId="6" borderId="1" xfId="0" applyNumberFormat="1" applyFont="1" applyFill="1" applyBorder="1" applyAlignment="1">
      <alignment horizontal="center" vertical="top" shrinkToFit="1"/>
    </xf>
    <xf numFmtId="2" fontId="60" fillId="0" borderId="1" xfId="0" applyNumberFormat="1" applyFont="1" applyBorder="1" applyAlignment="1">
      <alignment horizontal="center" shrinkToFit="1"/>
    </xf>
    <xf numFmtId="0" fontId="60" fillId="0" borderId="1" xfId="0" applyFont="1" applyBorder="1" applyAlignment="1">
      <alignment horizontal="center" wrapText="1"/>
    </xf>
    <xf numFmtId="0" fontId="13" fillId="0" borderId="0" xfId="44"/>
    <xf numFmtId="14" fontId="13" fillId="0" borderId="0" xfId="44" applyNumberFormat="1"/>
    <xf numFmtId="0" fontId="12" fillId="0" borderId="0" xfId="45"/>
    <xf numFmtId="14" fontId="12" fillId="0" borderId="0" xfId="45" applyNumberFormat="1"/>
    <xf numFmtId="0" fontId="11" fillId="0" borderId="0" xfId="46"/>
    <xf numFmtId="14" fontId="11" fillId="0" borderId="0" xfId="46" applyNumberFormat="1"/>
    <xf numFmtId="0" fontId="10" fillId="0" borderId="0" xfId="47"/>
    <xf numFmtId="14" fontId="10" fillId="0" borderId="0" xfId="47" applyNumberFormat="1"/>
    <xf numFmtId="0" fontId="9" fillId="0" borderId="0" xfId="48"/>
    <xf numFmtId="14" fontId="9" fillId="0" borderId="0" xfId="48" applyNumberFormat="1"/>
    <xf numFmtId="2" fontId="63" fillId="6" borderId="3" xfId="0" applyNumberFormat="1" applyFont="1" applyFill="1" applyBorder="1" applyAlignment="1">
      <alignment horizontal="center" vertical="top" shrinkToFit="1"/>
    </xf>
    <xf numFmtId="0" fontId="8" fillId="0" borderId="0" xfId="49"/>
    <xf numFmtId="14" fontId="8" fillId="0" borderId="0" xfId="49" applyNumberFormat="1"/>
    <xf numFmtId="0" fontId="7" fillId="0" borderId="0" xfId="50"/>
    <xf numFmtId="14" fontId="7" fillId="0" borderId="0" xfId="50" applyNumberFormat="1"/>
    <xf numFmtId="0" fontId="6" fillId="0" borderId="0" xfId="51"/>
    <xf numFmtId="14" fontId="6" fillId="0" borderId="0" xfId="51" applyNumberFormat="1"/>
    <xf numFmtId="0" fontId="5" fillId="0" borderId="0" xfId="52"/>
    <xf numFmtId="14" fontId="5" fillId="0" borderId="0" xfId="52" applyNumberFormat="1"/>
    <xf numFmtId="0" fontId="60" fillId="0" borderId="3" xfId="0" applyFont="1" applyBorder="1" applyAlignment="1">
      <alignment horizontal="left" vertical="top" wrapText="1"/>
    </xf>
    <xf numFmtId="0" fontId="4" fillId="0" borderId="0" xfId="53"/>
    <xf numFmtId="14" fontId="4" fillId="0" borderId="0" xfId="53" applyNumberFormat="1"/>
    <xf numFmtId="0" fontId="57" fillId="0" borderId="0" xfId="0" applyFont="1" applyAlignment="1">
      <alignment horizontal="left" vertical="top" wrapText="1"/>
    </xf>
    <xf numFmtId="2" fontId="61" fillId="0" borderId="1" xfId="0" applyNumberFormat="1" applyFont="1" applyBorder="1" applyAlignment="1">
      <alignment horizontal="center" vertical="top" shrinkToFit="1"/>
    </xf>
    <xf numFmtId="0" fontId="59" fillId="0" borderId="0" xfId="0" applyFont="1" applyAlignment="1">
      <alignment horizontal="left" vertical="top" wrapText="1"/>
    </xf>
    <xf numFmtId="0" fontId="60" fillId="0" borderId="3" xfId="0" applyFont="1" applyBorder="1" applyAlignment="1">
      <alignment horizontal="left" wrapText="1"/>
    </xf>
    <xf numFmtId="0" fontId="60" fillId="0" borderId="4" xfId="0" applyFont="1" applyBorder="1" applyAlignment="1">
      <alignment horizontal="left" vertical="top" wrapText="1"/>
    </xf>
    <xf numFmtId="2" fontId="60" fillId="0" borderId="1" xfId="0" applyNumberFormat="1" applyFont="1" applyBorder="1" applyAlignment="1">
      <alignment horizontal="left" vertical="top" shrinkToFit="1"/>
    </xf>
    <xf numFmtId="2" fontId="60" fillId="0" borderId="3" xfId="0" applyNumberFormat="1" applyFont="1" applyBorder="1" applyAlignment="1">
      <alignment horizontal="left" vertical="top" shrinkToFit="1"/>
    </xf>
    <xf numFmtId="2" fontId="60" fillId="0" borderId="1" xfId="0" applyNumberFormat="1" applyFont="1" applyBorder="1" applyAlignment="1">
      <alignment vertical="top" shrinkToFit="1"/>
    </xf>
    <xf numFmtId="0" fontId="3" fillId="0" borderId="0" xfId="54"/>
    <xf numFmtId="14" fontId="3" fillId="0" borderId="0" xfId="54" applyNumberFormat="1"/>
    <xf numFmtId="0" fontId="2" fillId="0" borderId="0" xfId="55"/>
    <xf numFmtId="14" fontId="2" fillId="0" borderId="0" xfId="55" applyNumberFormat="1"/>
    <xf numFmtId="0" fontId="1" fillId="0" borderId="0" xfId="56"/>
    <xf numFmtId="14" fontId="1" fillId="0" borderId="0" xfId="56" applyNumberFormat="1"/>
    <xf numFmtId="0" fontId="74" fillId="0" borderId="0" xfId="1" applyFont="1" applyAlignment="1">
      <alignment vertical="top" wrapText="1" readingOrder="1"/>
    </xf>
    <xf numFmtId="0" fontId="77" fillId="0" borderId="0" xfId="1" applyFont="1"/>
    <xf numFmtId="0" fontId="76" fillId="0" borderId="0" xfId="1" applyFont="1" applyAlignment="1">
      <alignment vertical="top" wrapText="1" readingOrder="1"/>
    </xf>
    <xf numFmtId="0" fontId="74" fillId="0" borderId="1" xfId="1" applyFont="1" applyBorder="1" applyAlignment="1">
      <alignment horizontal="center" vertical="top" wrapText="1" readingOrder="1"/>
    </xf>
    <xf numFmtId="0" fontId="77" fillId="0" borderId="4" xfId="1" applyFont="1" applyBorder="1" applyAlignment="1">
      <alignment vertical="top" wrapText="1"/>
    </xf>
    <xf numFmtId="0" fontId="77" fillId="0" borderId="3" xfId="1" applyFont="1" applyBorder="1" applyAlignment="1">
      <alignment vertical="top" wrapText="1"/>
    </xf>
    <xf numFmtId="0" fontId="65" fillId="0" borderId="7" xfId="0" applyFont="1" applyBorder="1" applyAlignment="1">
      <alignment horizontal="left" vertical="top" wrapText="1" indent="7"/>
    </xf>
    <xf numFmtId="0" fontId="65" fillId="0" borderId="8" xfId="0" applyFont="1" applyBorder="1" applyAlignment="1">
      <alignment horizontal="left" vertical="top" wrapText="1" indent="7"/>
    </xf>
    <xf numFmtId="0" fontId="65" fillId="0" borderId="9" xfId="0" applyFont="1" applyBorder="1" applyAlignment="1">
      <alignment horizontal="left" vertical="top" wrapText="1" indent="7"/>
    </xf>
    <xf numFmtId="0" fontId="65" fillId="0" borderId="8" xfId="0" applyFont="1" applyBorder="1" applyAlignment="1">
      <alignment horizontal="left" vertical="top" wrapText="1"/>
    </xf>
    <xf numFmtId="0" fontId="65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65" fillId="0" borderId="7" xfId="0" applyFont="1" applyBorder="1" applyAlignment="1">
      <alignment horizontal="left" vertical="top" wrapText="1"/>
    </xf>
    <xf numFmtId="0" fontId="65" fillId="0" borderId="7" xfId="0" applyFont="1" applyBorder="1" applyAlignment="1">
      <alignment horizontal="left" vertical="top" wrapText="1" indent="1"/>
    </xf>
    <xf numFmtId="0" fontId="65" fillId="0" borderId="8" xfId="0" applyFont="1" applyBorder="1" applyAlignment="1">
      <alignment horizontal="left" vertical="top" wrapText="1" indent="1"/>
    </xf>
    <xf numFmtId="0" fontId="65" fillId="0" borderId="9" xfId="0" applyFont="1" applyBorder="1" applyAlignment="1">
      <alignment horizontal="left" vertical="top" wrapText="1" indent="1"/>
    </xf>
    <xf numFmtId="0" fontId="65" fillId="0" borderId="7" xfId="0" applyFont="1" applyBorder="1" applyAlignment="1">
      <alignment horizontal="left" vertical="top" wrapText="1" indent="2"/>
    </xf>
    <xf numFmtId="0" fontId="65" fillId="0" borderId="9" xfId="0" applyFont="1" applyBorder="1" applyAlignment="1">
      <alignment horizontal="left" vertical="top" wrapText="1" indent="2"/>
    </xf>
    <xf numFmtId="0" fontId="0" fillId="0" borderId="1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wrapText="1"/>
    </xf>
    <xf numFmtId="2" fontId="67" fillId="0" borderId="16" xfId="0" applyNumberFormat="1" applyFont="1" applyBorder="1" applyAlignment="1">
      <alignment horizontal="left" vertical="top" indent="4" shrinkToFit="1"/>
    </xf>
    <xf numFmtId="2" fontId="67" fillId="0" borderId="17" xfId="0" applyNumberFormat="1" applyFont="1" applyBorder="1" applyAlignment="1">
      <alignment horizontal="left" vertical="top" indent="4" shrinkToFit="1"/>
    </xf>
    <xf numFmtId="165" fontId="67" fillId="0" borderId="0" xfId="0" applyNumberFormat="1" applyFont="1" applyAlignment="1">
      <alignment horizontal="left" vertical="top" indent="7" shrinkToFit="1"/>
    </xf>
    <xf numFmtId="165" fontId="67" fillId="0" borderId="17" xfId="0" applyNumberFormat="1" applyFont="1" applyBorder="1" applyAlignment="1">
      <alignment horizontal="left" vertical="top" indent="7" shrinkToFit="1"/>
    </xf>
    <xf numFmtId="2" fontId="67" fillId="0" borderId="16" xfId="0" applyNumberFormat="1" applyFont="1" applyBorder="1" applyAlignment="1">
      <alignment horizontal="right" vertical="top" shrinkToFit="1"/>
    </xf>
    <xf numFmtId="2" fontId="67" fillId="0" borderId="0" xfId="0" applyNumberFormat="1" applyFont="1" applyAlignment="1">
      <alignment horizontal="right" vertical="top" shrinkToFit="1"/>
    </xf>
    <xf numFmtId="2" fontId="67" fillId="0" borderId="17" xfId="0" applyNumberFormat="1" applyFont="1" applyBorder="1" applyAlignment="1">
      <alignment horizontal="right" vertical="top" shrinkToFit="1"/>
    </xf>
    <xf numFmtId="0" fontId="66" fillId="0" borderId="20" xfId="0" applyFont="1" applyBorder="1" applyAlignment="1">
      <alignment horizontal="left" vertical="top" wrapText="1" indent="1"/>
    </xf>
    <xf numFmtId="0" fontId="66" fillId="0" borderId="21" xfId="0" applyFont="1" applyBorder="1" applyAlignment="1">
      <alignment horizontal="left" vertical="top" wrapText="1" indent="1"/>
    </xf>
    <xf numFmtId="2" fontId="67" fillId="0" borderId="19" xfId="0" applyNumberFormat="1" applyFont="1" applyBorder="1" applyAlignment="1">
      <alignment horizontal="right" vertical="top" shrinkToFit="1"/>
    </xf>
    <xf numFmtId="2" fontId="67" fillId="0" borderId="20" xfId="0" applyNumberFormat="1" applyFont="1" applyBorder="1" applyAlignment="1">
      <alignment horizontal="right" vertical="top" shrinkToFit="1"/>
    </xf>
    <xf numFmtId="2" fontId="67" fillId="0" borderId="21" xfId="0" applyNumberFormat="1" applyFont="1" applyBorder="1" applyAlignment="1">
      <alignment horizontal="right" vertical="top" shrinkToFit="1"/>
    </xf>
    <xf numFmtId="2" fontId="67" fillId="0" borderId="19" xfId="0" applyNumberFormat="1" applyFont="1" applyBorder="1" applyAlignment="1">
      <alignment horizontal="left" vertical="top" indent="4" shrinkToFit="1"/>
    </xf>
    <xf numFmtId="2" fontId="67" fillId="0" borderId="21" xfId="0" applyNumberFormat="1" applyFont="1" applyBorder="1" applyAlignment="1">
      <alignment horizontal="left" vertical="top" indent="4" shrinkToFit="1"/>
    </xf>
    <xf numFmtId="0" fontId="65" fillId="4" borderId="7" xfId="0" applyFont="1" applyFill="1" applyBorder="1" applyAlignment="1">
      <alignment horizontal="left" vertical="top" wrapText="1"/>
    </xf>
    <xf numFmtId="0" fontId="65" fillId="4" borderId="8" xfId="0" applyFont="1" applyFill="1" applyBorder="1" applyAlignment="1">
      <alignment horizontal="left" vertical="top" wrapText="1"/>
    </xf>
    <xf numFmtId="0" fontId="65" fillId="4" borderId="9" xfId="0" applyFont="1" applyFill="1" applyBorder="1" applyAlignment="1">
      <alignment horizontal="left" vertical="top" wrapText="1"/>
    </xf>
    <xf numFmtId="0" fontId="66" fillId="0" borderId="13" xfId="0" applyFont="1" applyBorder="1" applyAlignment="1">
      <alignment horizontal="left" vertical="top" wrapText="1"/>
    </xf>
    <xf numFmtId="0" fontId="66" fillId="0" borderId="14" xfId="0" applyFont="1" applyBorder="1" applyAlignment="1">
      <alignment horizontal="left" vertical="top" wrapText="1"/>
    </xf>
    <xf numFmtId="0" fontId="66" fillId="0" borderId="15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 indent="7"/>
    </xf>
    <xf numFmtId="0" fontId="0" fillId="0" borderId="17" xfId="0" applyBorder="1" applyAlignment="1">
      <alignment horizontal="left" vertical="top" wrapText="1" indent="7"/>
    </xf>
    <xf numFmtId="0" fontId="0" fillId="0" borderId="16" xfId="0" applyBorder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  <xf numFmtId="0" fontId="0" fillId="0" borderId="17" xfId="0" applyBorder="1" applyAlignment="1">
      <alignment horizontal="left" vertical="top" wrapText="1" indent="3"/>
    </xf>
    <xf numFmtId="0" fontId="0" fillId="0" borderId="16" xfId="0" applyBorder="1" applyAlignment="1">
      <alignment horizontal="left" vertical="top" wrapText="1" indent="4"/>
    </xf>
    <xf numFmtId="0" fontId="0" fillId="0" borderId="17" xfId="0" applyBorder="1" applyAlignment="1">
      <alignment horizontal="left" vertical="top" wrapText="1" indent="4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2" fontId="67" fillId="0" borderId="16" xfId="0" applyNumberFormat="1" applyFont="1" applyBorder="1" applyAlignment="1">
      <alignment horizontal="left" vertical="top" indent="3" shrinkToFit="1"/>
    </xf>
    <xf numFmtId="2" fontId="67" fillId="0" borderId="17" xfId="0" applyNumberFormat="1" applyFont="1" applyBorder="1" applyAlignment="1">
      <alignment horizontal="left" vertical="top" indent="3" shrinkToFit="1"/>
    </xf>
    <xf numFmtId="2" fontId="67" fillId="0" borderId="19" xfId="0" applyNumberFormat="1" applyFont="1" applyBorder="1" applyAlignment="1">
      <alignment horizontal="left" vertical="top" indent="3" shrinkToFit="1"/>
    </xf>
    <xf numFmtId="2" fontId="67" fillId="0" borderId="21" xfId="0" applyNumberFormat="1" applyFont="1" applyBorder="1" applyAlignment="1">
      <alignment horizontal="left" vertical="top" indent="3" shrinkToFi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66" fillId="0" borderId="19" xfId="0" applyFont="1" applyBorder="1" applyAlignment="1">
      <alignment horizontal="left" vertical="top" wrapText="1" indent="7"/>
    </xf>
    <xf numFmtId="0" fontId="66" fillId="0" borderId="20" xfId="0" applyFont="1" applyBorder="1" applyAlignment="1">
      <alignment horizontal="left" vertical="top" wrapText="1" indent="7"/>
    </xf>
    <xf numFmtId="0" fontId="66" fillId="0" borderId="21" xfId="0" applyFont="1" applyBorder="1" applyAlignment="1">
      <alignment horizontal="left" vertical="top" wrapText="1" indent="7"/>
    </xf>
    <xf numFmtId="165" fontId="67" fillId="0" borderId="20" xfId="0" applyNumberFormat="1" applyFont="1" applyBorder="1" applyAlignment="1">
      <alignment horizontal="left" vertical="top" indent="7" shrinkToFit="1"/>
    </xf>
    <xf numFmtId="165" fontId="67" fillId="0" borderId="21" xfId="0" applyNumberFormat="1" applyFont="1" applyBorder="1" applyAlignment="1">
      <alignment horizontal="left" vertical="top" indent="7" shrinkToFit="1"/>
    </xf>
    <xf numFmtId="2" fontId="67" fillId="0" borderId="20" xfId="0" applyNumberFormat="1" applyFont="1" applyBorder="1" applyAlignment="1">
      <alignment horizontal="left" vertical="top" indent="3" shrinkToFit="1"/>
    </xf>
    <xf numFmtId="0" fontId="65" fillId="0" borderId="13" xfId="0" applyFont="1" applyBorder="1" applyAlignment="1">
      <alignment horizontal="left" vertical="top" wrapText="1"/>
    </xf>
    <xf numFmtId="0" fontId="65" fillId="0" borderId="14" xfId="0" applyFont="1" applyBorder="1" applyAlignment="1">
      <alignment horizontal="left" vertical="top" wrapText="1"/>
    </xf>
    <xf numFmtId="0" fontId="69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66" fillId="0" borderId="16" xfId="0" applyFont="1" applyBorder="1" applyAlignment="1">
      <alignment horizontal="left" vertical="top" wrapText="1"/>
    </xf>
    <xf numFmtId="0" fontId="66" fillId="0" borderId="0" xfId="0" applyFont="1" applyAlignment="1">
      <alignment horizontal="left" vertical="top" wrapText="1"/>
    </xf>
    <xf numFmtId="0" fontId="66" fillId="0" borderId="17" xfId="0" applyFont="1" applyBorder="1" applyAlignment="1">
      <alignment horizontal="left" vertical="top" wrapText="1"/>
    </xf>
    <xf numFmtId="2" fontId="67" fillId="0" borderId="0" xfId="0" applyNumberFormat="1" applyFont="1" applyAlignment="1">
      <alignment horizontal="left" vertical="top" indent="3" shrinkToFit="1"/>
    </xf>
    <xf numFmtId="2" fontId="67" fillId="0" borderId="0" xfId="0" applyNumberFormat="1" applyFont="1" applyAlignment="1">
      <alignment horizontal="left" vertical="top" indent="4" shrinkToFit="1"/>
    </xf>
    <xf numFmtId="2" fontId="67" fillId="0" borderId="16" xfId="0" applyNumberFormat="1" applyFont="1" applyBorder="1" applyAlignment="1">
      <alignment horizontal="left" vertical="top" indent="2" shrinkToFit="1"/>
    </xf>
    <xf numFmtId="2" fontId="67" fillId="0" borderId="17" xfId="0" applyNumberFormat="1" applyFont="1" applyBorder="1" applyAlignment="1">
      <alignment horizontal="left" vertical="top" indent="2" shrinkToFit="1"/>
    </xf>
    <xf numFmtId="0" fontId="66" fillId="0" borderId="19" xfId="0" applyFont="1" applyBorder="1" applyAlignment="1">
      <alignment horizontal="left" vertical="top" wrapText="1"/>
    </xf>
    <xf numFmtId="0" fontId="66" fillId="0" borderId="20" xfId="0" applyFont="1" applyBorder="1" applyAlignment="1">
      <alignment horizontal="left" vertical="top" wrapText="1"/>
    </xf>
    <xf numFmtId="0" fontId="66" fillId="0" borderId="21" xfId="0" applyFont="1" applyBorder="1" applyAlignment="1">
      <alignment horizontal="left" vertical="top" wrapText="1"/>
    </xf>
    <xf numFmtId="2" fontId="67" fillId="0" borderId="20" xfId="0" applyNumberFormat="1" applyFont="1" applyBorder="1" applyAlignment="1">
      <alignment horizontal="left" vertical="top" indent="4" shrinkToFi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5" fillId="0" borderId="10" xfId="0" applyFont="1" applyBorder="1" applyAlignment="1">
      <alignment horizontal="center" vertical="top" wrapText="1"/>
    </xf>
    <xf numFmtId="0" fontId="65" fillId="0" borderId="12" xfId="0" applyFont="1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71" fillId="0" borderId="19" xfId="0" applyFont="1" applyBorder="1" applyAlignment="1">
      <alignment horizontal="left" vertical="top" wrapText="1" indent="2"/>
    </xf>
    <xf numFmtId="0" fontId="71" fillId="0" borderId="20" xfId="0" applyFont="1" applyBorder="1" applyAlignment="1">
      <alignment horizontal="left" vertical="top" wrapText="1" indent="2"/>
    </xf>
    <xf numFmtId="0" fontId="71" fillId="0" borderId="21" xfId="0" applyFont="1" applyBorder="1" applyAlignment="1">
      <alignment horizontal="left" vertical="top" wrapText="1" indent="2"/>
    </xf>
    <xf numFmtId="2" fontId="72" fillId="0" borderId="19" xfId="0" applyNumberFormat="1" applyFont="1" applyBorder="1" applyAlignment="1">
      <alignment horizontal="right" vertical="top" shrinkToFit="1"/>
    </xf>
    <xf numFmtId="2" fontId="72" fillId="0" borderId="20" xfId="0" applyNumberFormat="1" applyFont="1" applyBorder="1" applyAlignment="1">
      <alignment horizontal="right" vertical="top" shrinkToFit="1"/>
    </xf>
    <xf numFmtId="2" fontId="72" fillId="0" borderId="21" xfId="0" applyNumberFormat="1" applyFont="1" applyBorder="1" applyAlignment="1">
      <alignment horizontal="right" vertical="top" shrinkToFit="1"/>
    </xf>
    <xf numFmtId="2" fontId="72" fillId="0" borderId="19" xfId="0" applyNumberFormat="1" applyFont="1" applyBorder="1" applyAlignment="1">
      <alignment horizontal="left" vertical="top" indent="2" shrinkToFit="1"/>
    </xf>
    <xf numFmtId="2" fontId="72" fillId="0" borderId="21" xfId="0" applyNumberFormat="1" applyFont="1" applyBorder="1" applyAlignment="1">
      <alignment horizontal="left" vertical="top" indent="2" shrinkToFit="1"/>
    </xf>
    <xf numFmtId="2" fontId="67" fillId="0" borderId="16" xfId="0" applyNumberFormat="1" applyFont="1" applyBorder="1" applyAlignment="1">
      <alignment horizontal="left" vertical="center" indent="3" shrinkToFit="1"/>
    </xf>
    <xf numFmtId="2" fontId="67" fillId="0" borderId="0" xfId="0" applyNumberFormat="1" applyFont="1" applyAlignment="1">
      <alignment horizontal="left" vertical="center" indent="3" shrinkToFit="1"/>
    </xf>
    <xf numFmtId="2" fontId="67" fillId="0" borderId="17" xfId="0" applyNumberFormat="1" applyFont="1" applyBorder="1" applyAlignment="1">
      <alignment horizontal="left" vertical="center" indent="3" shrinkToFit="1"/>
    </xf>
    <xf numFmtId="2" fontId="67" fillId="0" borderId="18" xfId="0" applyNumberFormat="1" applyFont="1" applyBorder="1" applyAlignment="1">
      <alignment horizontal="left" vertical="center" indent="4" shrinkToFit="1"/>
    </xf>
    <xf numFmtId="0" fontId="66" fillId="0" borderId="18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67" fillId="0" borderId="0" xfId="0" applyNumberFormat="1" applyFont="1" applyAlignment="1">
      <alignment horizontal="left" vertical="top" indent="6" shrinkToFit="1"/>
    </xf>
    <xf numFmtId="165" fontId="67" fillId="0" borderId="17" xfId="0" applyNumberFormat="1" applyFont="1" applyBorder="1" applyAlignment="1">
      <alignment horizontal="left" vertical="top" indent="6" shrinkToFit="1"/>
    </xf>
    <xf numFmtId="2" fontId="72" fillId="0" borderId="19" xfId="0" applyNumberFormat="1" applyFont="1" applyBorder="1" applyAlignment="1">
      <alignment horizontal="left" vertical="top" indent="3" shrinkToFit="1"/>
    </xf>
    <xf numFmtId="2" fontId="72" fillId="0" borderId="21" xfId="0" applyNumberFormat="1" applyFont="1" applyBorder="1" applyAlignment="1">
      <alignment horizontal="left" vertical="top" indent="3" shrinkToFit="1"/>
    </xf>
    <xf numFmtId="0" fontId="0" fillId="0" borderId="0" xfId="0" applyAlignment="1">
      <alignment vertical="top" readingOrder="1"/>
    </xf>
    <xf numFmtId="0" fontId="0" fillId="0" borderId="0" xfId="0" applyAlignment="1">
      <alignment vertical="top" wrapText="1"/>
    </xf>
    <xf numFmtId="0" fontId="77" fillId="0" borderId="0" xfId="1" applyFont="1" applyAlignment="1">
      <alignment wrapText="1"/>
    </xf>
    <xf numFmtId="2" fontId="61" fillId="6" borderId="2" xfId="0" applyNumberFormat="1" applyFont="1" applyFill="1" applyBorder="1" applyAlignment="1">
      <alignment horizontal="center" vertical="top" shrinkToFit="1"/>
    </xf>
    <xf numFmtId="2" fontId="61" fillId="6" borderId="3" xfId="0" applyNumberFormat="1" applyFont="1" applyFill="1" applyBorder="1" applyAlignment="1">
      <alignment horizontal="center" vertical="top" shrinkToFit="1"/>
    </xf>
    <xf numFmtId="0" fontId="59" fillId="0" borderId="2" xfId="0" applyFont="1" applyBorder="1" applyAlignment="1">
      <alignment horizontal="left" vertical="top" wrapText="1"/>
    </xf>
    <xf numFmtId="0" fontId="59" fillId="0" borderId="3" xfId="0" applyFont="1" applyBorder="1" applyAlignment="1">
      <alignment horizontal="left" vertical="top" wrapText="1"/>
    </xf>
    <xf numFmtId="0" fontId="56" fillId="0" borderId="2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7" fillId="6" borderId="2" xfId="0" applyFont="1" applyFill="1" applyBorder="1" applyAlignment="1">
      <alignment horizontal="left" vertical="top" wrapText="1"/>
    </xf>
    <xf numFmtId="0" fontId="57" fillId="6" borderId="4" xfId="0" applyFont="1" applyFill="1" applyBorder="1" applyAlignment="1">
      <alignment horizontal="left" vertical="top" wrapText="1"/>
    </xf>
    <xf numFmtId="0" fontId="57" fillId="6" borderId="3" xfId="0" applyFont="1" applyFill="1" applyBorder="1" applyAlignment="1">
      <alignment horizontal="left" vertical="top" wrapText="1"/>
    </xf>
    <xf numFmtId="0" fontId="56" fillId="6" borderId="2" xfId="0" applyFont="1" applyFill="1" applyBorder="1" applyAlignment="1">
      <alignment horizontal="left" wrapText="1"/>
    </xf>
    <xf numFmtId="0" fontId="56" fillId="6" borderId="3" xfId="0" applyFont="1" applyFill="1" applyBorder="1" applyAlignment="1">
      <alignment horizontal="left" wrapText="1"/>
    </xf>
    <xf numFmtId="14" fontId="56" fillId="0" borderId="2" xfId="0" applyNumberFormat="1" applyFont="1" applyBorder="1" applyAlignment="1">
      <alignment horizontal="center" wrapText="1"/>
    </xf>
    <xf numFmtId="0" fontId="56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56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7" fillId="6" borderId="6" xfId="0" applyFont="1" applyFill="1" applyBorder="1" applyAlignment="1">
      <alignment horizontal="left" vertical="top" wrapText="1"/>
    </xf>
    <xf numFmtId="0" fontId="56" fillId="6" borderId="2" xfId="0" applyFont="1" applyFill="1" applyBorder="1" applyAlignment="1">
      <alignment horizontal="left" vertical="center" wrapText="1"/>
    </xf>
    <xf numFmtId="0" fontId="56" fillId="6" borderId="3" xfId="0" applyFont="1" applyFill="1" applyBorder="1" applyAlignment="1">
      <alignment horizontal="left" vertical="center" wrapText="1"/>
    </xf>
    <xf numFmtId="0" fontId="60" fillId="0" borderId="2" xfId="0" applyFont="1" applyBorder="1" applyAlignment="1">
      <alignment horizontal="left" vertical="top" wrapText="1"/>
    </xf>
    <xf numFmtId="0" fontId="79" fillId="0" borderId="3" xfId="0" applyFont="1" applyBorder="1" applyAlignment="1">
      <alignment horizontal="left" vertical="top" wrapText="1"/>
    </xf>
    <xf numFmtId="0" fontId="64" fillId="0" borderId="2" xfId="0" applyFont="1" applyBorder="1" applyAlignment="1">
      <alignment horizontal="center" vertical="top" wrapText="1"/>
    </xf>
    <xf numFmtId="0" fontId="87" fillId="0" borderId="4" xfId="0" applyFont="1" applyBorder="1" applyAlignment="1">
      <alignment horizontal="center" vertical="top" wrapText="1"/>
    </xf>
    <xf numFmtId="0" fontId="87" fillId="0" borderId="3" xfId="0" applyFont="1" applyBorder="1" applyAlignment="1">
      <alignment horizontal="center" vertical="top" wrapText="1"/>
    </xf>
    <xf numFmtId="0" fontId="64" fillId="0" borderId="6" xfId="0" applyFont="1" applyBorder="1" applyAlignment="1">
      <alignment horizontal="center" vertical="top" wrapText="1"/>
    </xf>
    <xf numFmtId="0" fontId="86" fillId="0" borderId="4" xfId="0" applyFont="1" applyBorder="1" applyAlignment="1">
      <alignment horizontal="center" vertical="top" wrapText="1"/>
    </xf>
    <xf numFmtId="0" fontId="86" fillId="0" borderId="3" xfId="0" applyFont="1" applyBorder="1" applyAlignment="1">
      <alignment horizontal="center" vertical="top" wrapText="1"/>
    </xf>
    <xf numFmtId="1" fontId="60" fillId="2" borderId="2" xfId="0" applyNumberFormat="1" applyFont="1" applyFill="1" applyBorder="1" applyAlignment="1">
      <alignment horizontal="center" vertical="top" shrinkToFit="1"/>
    </xf>
    <xf numFmtId="1" fontId="60" fillId="2" borderId="3" xfId="0" applyNumberFormat="1" applyFont="1" applyFill="1" applyBorder="1" applyAlignment="1">
      <alignment horizontal="center" vertical="top" shrinkToFit="1"/>
    </xf>
    <xf numFmtId="0" fontId="57" fillId="0" borderId="2" xfId="0" applyFont="1" applyBorder="1" applyAlignment="1">
      <alignment horizontal="left" vertical="top" wrapText="1"/>
    </xf>
    <xf numFmtId="0" fontId="57" fillId="0" borderId="3" xfId="0" applyFont="1" applyBorder="1" applyAlignment="1">
      <alignment horizontal="left" vertical="top" wrapText="1"/>
    </xf>
    <xf numFmtId="0" fontId="57" fillId="2" borderId="2" xfId="0" applyFont="1" applyFill="1" applyBorder="1" applyAlignment="1">
      <alignment horizontal="center" vertical="top" wrapText="1"/>
    </xf>
    <xf numFmtId="0" fontId="57" fillId="2" borderId="3" xfId="0" applyFont="1" applyFill="1" applyBorder="1" applyAlignment="1">
      <alignment horizontal="center" vertical="top" wrapText="1"/>
    </xf>
    <xf numFmtId="0" fontId="59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3" xfId="0" applyFont="1" applyBorder="1" applyAlignment="1">
      <alignment horizontal="left" vertical="center" wrapText="1"/>
    </xf>
    <xf numFmtId="14" fontId="56" fillId="0" borderId="2" xfId="0" applyNumberFormat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56" fillId="5" borderId="2" xfId="0" applyNumberFormat="1" applyFont="1" applyFill="1" applyBorder="1" applyAlignment="1">
      <alignment horizontal="left" wrapText="1"/>
    </xf>
    <xf numFmtId="0" fontId="56" fillId="5" borderId="3" xfId="0" applyFont="1" applyFill="1" applyBorder="1" applyAlignment="1">
      <alignment horizontal="left" wrapText="1"/>
    </xf>
    <xf numFmtId="2" fontId="61" fillId="6" borderId="2" xfId="0" applyNumberFormat="1" applyFont="1" applyFill="1" applyBorder="1" applyAlignment="1">
      <alignment horizontal="right" vertical="top" shrinkToFit="1"/>
    </xf>
    <xf numFmtId="2" fontId="61" fillId="6" borderId="3" xfId="0" applyNumberFormat="1" applyFont="1" applyFill="1" applyBorder="1" applyAlignment="1">
      <alignment horizontal="right" vertical="top" shrinkToFit="1"/>
    </xf>
    <xf numFmtId="1" fontId="60" fillId="2" borderId="2" xfId="0" applyNumberFormat="1" applyFont="1" applyFill="1" applyBorder="1" applyAlignment="1">
      <alignment horizontal="right" vertical="top" shrinkToFit="1"/>
    </xf>
    <xf numFmtId="1" fontId="60" fillId="2" borderId="3" xfId="0" applyNumberFormat="1" applyFont="1" applyFill="1" applyBorder="1" applyAlignment="1">
      <alignment horizontal="right" vertical="top" shrinkToFit="1"/>
    </xf>
    <xf numFmtId="0" fontId="0" fillId="0" borderId="3" xfId="0" applyBorder="1" applyAlignment="1">
      <alignment horizontal="center" wrapText="1"/>
    </xf>
    <xf numFmtId="0" fontId="60" fillId="0" borderId="0" xfId="0" applyFont="1" applyAlignment="1">
      <alignment horizontal="center" vertical="top" wrapText="1"/>
    </xf>
    <xf numFmtId="0" fontId="59" fillId="5" borderId="2" xfId="0" applyFont="1" applyFill="1" applyBorder="1" applyAlignment="1">
      <alignment horizontal="left" vertical="top" wrapText="1"/>
    </xf>
    <xf numFmtId="0" fontId="59" fillId="5" borderId="3" xfId="0" applyFont="1" applyFill="1" applyBorder="1" applyAlignment="1">
      <alignment horizontal="left" vertical="top" wrapText="1"/>
    </xf>
    <xf numFmtId="0" fontId="56" fillId="5" borderId="2" xfId="0" applyFont="1" applyFill="1" applyBorder="1" applyAlignment="1">
      <alignment horizontal="left" wrapText="1"/>
    </xf>
    <xf numFmtId="0" fontId="56" fillId="0" borderId="4" xfId="0" applyFont="1" applyBorder="1" applyAlignment="1">
      <alignment horizontal="left" vertical="center" wrapText="1"/>
    </xf>
    <xf numFmtId="0" fontId="57" fillId="2" borderId="2" xfId="0" applyFont="1" applyFill="1" applyBorder="1" applyAlignment="1">
      <alignment horizontal="left" vertical="top" wrapText="1"/>
    </xf>
    <xf numFmtId="0" fontId="57" fillId="2" borderId="3" xfId="0" applyFont="1" applyFill="1" applyBorder="1" applyAlignment="1">
      <alignment horizontal="left" vertical="top" wrapText="1"/>
    </xf>
    <xf numFmtId="2" fontId="60" fillId="0" borderId="2" xfId="0" applyNumberFormat="1" applyFont="1" applyBorder="1" applyAlignment="1">
      <alignment horizontal="right" vertical="top" shrinkToFit="1"/>
    </xf>
    <xf numFmtId="2" fontId="60" fillId="0" borderId="3" xfId="0" applyNumberFormat="1" applyFont="1" applyBorder="1" applyAlignment="1">
      <alignment horizontal="right" vertical="top" shrinkToFit="1"/>
    </xf>
    <xf numFmtId="2" fontId="60" fillId="0" borderId="4" xfId="0" applyNumberFormat="1" applyFont="1" applyBorder="1" applyAlignment="1">
      <alignment horizontal="right" vertical="top" shrinkToFit="1"/>
    </xf>
    <xf numFmtId="2" fontId="60" fillId="2" borderId="2" xfId="0" applyNumberFormat="1" applyFont="1" applyFill="1" applyBorder="1" applyAlignment="1">
      <alignment horizontal="right" vertical="top" shrinkToFit="1"/>
    </xf>
    <xf numFmtId="2" fontId="60" fillId="2" borderId="3" xfId="0" applyNumberFormat="1" applyFont="1" applyFill="1" applyBorder="1" applyAlignment="1">
      <alignment horizontal="right" vertical="top" shrinkToFit="1"/>
    </xf>
    <xf numFmtId="0" fontId="56" fillId="0" borderId="2" xfId="0" applyFont="1" applyBorder="1" applyAlignment="1">
      <alignment horizontal="left" vertical="top" wrapText="1"/>
    </xf>
    <xf numFmtId="0" fontId="56" fillId="0" borderId="3" xfId="0" applyFont="1" applyBorder="1" applyAlignment="1">
      <alignment horizontal="left" vertical="top" wrapText="1"/>
    </xf>
    <xf numFmtId="0" fontId="56" fillId="0" borderId="4" xfId="0" applyFont="1" applyBorder="1" applyAlignment="1">
      <alignment horizontal="left" vertical="top" wrapText="1"/>
    </xf>
    <xf numFmtId="0" fontId="57" fillId="0" borderId="2" xfId="0" applyFont="1" applyBorder="1" applyAlignment="1">
      <alignment horizontal="center" vertical="top" wrapText="1"/>
    </xf>
    <xf numFmtId="0" fontId="57" fillId="0" borderId="3" xfId="0" applyFont="1" applyBorder="1" applyAlignment="1">
      <alignment horizontal="center" vertical="top" wrapText="1"/>
    </xf>
    <xf numFmtId="164" fontId="60" fillId="0" borderId="2" xfId="0" applyNumberFormat="1" applyFont="1" applyBorder="1" applyAlignment="1">
      <alignment horizontal="right" vertical="top" shrinkToFit="1"/>
    </xf>
    <xf numFmtId="164" fontId="60" fillId="0" borderId="3" xfId="0" applyNumberFormat="1" applyFont="1" applyBorder="1" applyAlignment="1">
      <alignment horizontal="right" vertical="top" shrinkToFit="1"/>
    </xf>
    <xf numFmtId="2" fontId="61" fillId="0" borderId="2" xfId="0" applyNumberFormat="1" applyFont="1" applyBorder="1" applyAlignment="1">
      <alignment horizontal="right" vertical="top" shrinkToFit="1"/>
    </xf>
    <xf numFmtId="2" fontId="61" fillId="0" borderId="3" xfId="0" applyNumberFormat="1" applyFont="1" applyBorder="1" applyAlignment="1">
      <alignment horizontal="right" vertical="top" shrinkToFit="1"/>
    </xf>
    <xf numFmtId="2" fontId="61" fillId="0" borderId="4" xfId="0" applyNumberFormat="1" applyFont="1" applyBorder="1" applyAlignment="1">
      <alignment horizontal="right" vertical="top" shrinkToFit="1"/>
    </xf>
    <xf numFmtId="2" fontId="61" fillId="2" borderId="2" xfId="0" applyNumberFormat="1" applyFont="1" applyFill="1" applyBorder="1" applyAlignment="1">
      <alignment horizontal="right" vertical="top" shrinkToFit="1"/>
    </xf>
    <xf numFmtId="2" fontId="61" fillId="2" borderId="3" xfId="0" applyNumberFormat="1" applyFont="1" applyFill="1" applyBorder="1" applyAlignment="1">
      <alignment horizontal="right" vertical="top" shrinkToFit="1"/>
    </xf>
    <xf numFmtId="0" fontId="57" fillId="0" borderId="4" xfId="0" applyFont="1" applyBorder="1" applyAlignment="1">
      <alignment horizontal="left" vertical="top" wrapText="1"/>
    </xf>
    <xf numFmtId="0" fontId="60" fillId="0" borderId="3" xfId="0" applyFont="1" applyBorder="1" applyAlignment="1">
      <alignment horizontal="left" vertical="top" wrapText="1"/>
    </xf>
    <xf numFmtId="0" fontId="60" fillId="0" borderId="2" xfId="0" applyFont="1" applyBorder="1" applyAlignment="1">
      <alignment horizontal="right" vertical="top" wrapText="1"/>
    </xf>
    <xf numFmtId="0" fontId="60" fillId="0" borderId="4" xfId="0" applyFont="1" applyBorder="1" applyAlignment="1">
      <alignment horizontal="right" vertical="top" wrapText="1"/>
    </xf>
    <xf numFmtId="0" fontId="60" fillId="0" borderId="3" xfId="0" applyFont="1" applyBorder="1" applyAlignment="1">
      <alignment horizontal="right" vertical="top" wrapText="1"/>
    </xf>
    <xf numFmtId="0" fontId="57" fillId="0" borderId="0" xfId="0" applyFont="1" applyAlignment="1">
      <alignment horizontal="left" vertical="top" wrapText="1" indent="1"/>
    </xf>
    <xf numFmtId="0" fontId="61" fillId="0" borderId="4" xfId="0" applyFont="1" applyBorder="1" applyAlignment="1">
      <alignment horizontal="right" vertical="top" shrinkToFit="1"/>
    </xf>
    <xf numFmtId="0" fontId="62" fillId="0" borderId="3" xfId="0" applyFont="1" applyBorder="1" applyAlignment="1">
      <alignment horizontal="right" vertical="top" shrinkToFit="1"/>
    </xf>
  </cellXfs>
  <cellStyles count="57">
    <cellStyle name="Normal" xfId="0" builtinId="0"/>
    <cellStyle name="Normal 10" xfId="9" xr:uid="{00000000-0005-0000-0000-000001000000}"/>
    <cellStyle name="Normal 11" xfId="10" xr:uid="{336564AC-A252-4E63-8035-7FEEDB378E80}"/>
    <cellStyle name="Normal 12" xfId="11" xr:uid="{24643139-31A0-4383-98F2-5C214DCBDD6B}"/>
    <cellStyle name="Normal 13" xfId="12" xr:uid="{84AC30F5-CB7D-469B-B85E-C5DDC5817222}"/>
    <cellStyle name="Normal 14" xfId="13" xr:uid="{A9C0AA05-1547-4EF3-9359-E551EF9892C8}"/>
    <cellStyle name="Normal 15" xfId="14" xr:uid="{17051554-9F72-48DD-A888-4CAC1D71B692}"/>
    <cellStyle name="Normal 16" xfId="15" xr:uid="{70BCF8B7-1908-47D1-A4B6-27F2B0316A8E}"/>
    <cellStyle name="Normal 17" xfId="16" xr:uid="{DBFD66BF-038A-41A3-9E3E-3E09B462A17F}"/>
    <cellStyle name="Normal 18" xfId="17" xr:uid="{60E05E73-18B8-4B51-A73C-2E422A8453F6}"/>
    <cellStyle name="Normal 19" xfId="18" xr:uid="{B47B53CB-046A-4656-BC61-F80BF6A0D5B9}"/>
    <cellStyle name="Normal 2" xfId="1" xr:uid="{00000000-0005-0000-0000-000002000000}"/>
    <cellStyle name="Normal 20" xfId="19" xr:uid="{A2F75E50-88A1-4249-9D14-F0EAAD13AC63}"/>
    <cellStyle name="Normal 21" xfId="20" xr:uid="{C7E60266-0763-4E16-B4E8-A6B03E3767F3}"/>
    <cellStyle name="Normal 22" xfId="21" xr:uid="{BEC2000C-71B3-42C6-92F3-1216FBA67E65}"/>
    <cellStyle name="Normal 23" xfId="22" xr:uid="{9EB346D3-094D-4292-84E6-C65A511CBB59}"/>
    <cellStyle name="Normal 24" xfId="23" xr:uid="{74C89006-6384-4C37-B131-12024F3DEFD7}"/>
    <cellStyle name="Normal 25" xfId="24" xr:uid="{0EB8F767-A896-4370-B3C0-40598D137939}"/>
    <cellStyle name="Normal 26" xfId="25" xr:uid="{44D790CC-E2AD-4D1F-B49D-17491BD8D8F6}"/>
    <cellStyle name="Normal 27" xfId="26" xr:uid="{46F404BB-F533-4BE2-8D72-5BBEFFC8936F}"/>
    <cellStyle name="Normal 28" xfId="27" xr:uid="{97F8848B-7224-4C36-9D5E-1B0C369BD86A}"/>
    <cellStyle name="Normal 29" xfId="28" xr:uid="{1B810179-C85B-4C3F-9E31-497A01B05AAC}"/>
    <cellStyle name="Normal 3" xfId="2" xr:uid="{00000000-0005-0000-0000-000003000000}"/>
    <cellStyle name="Normal 30" xfId="29" xr:uid="{09A51876-DDD9-46F2-AE67-AD7D63D121AC}"/>
    <cellStyle name="Normal 31" xfId="30" xr:uid="{30546FA7-EDB0-4F4A-9C75-9FF877E13383}"/>
    <cellStyle name="Normal 32" xfId="31" xr:uid="{90C78542-5EF9-4995-92D2-B3BBFDB0210A}"/>
    <cellStyle name="Normal 33" xfId="32" xr:uid="{E56897DE-867E-409D-ABF9-B54613514F06}"/>
    <cellStyle name="Normal 34" xfId="33" xr:uid="{39F01947-81E8-4AA0-A7BE-5FD361A0BCC7}"/>
    <cellStyle name="Normal 35" xfId="34" xr:uid="{AFDC22A8-33A8-43D9-91BE-4A99AE91473A}"/>
    <cellStyle name="Normal 36" xfId="35" xr:uid="{F87017C5-AD9E-4AA6-A0EF-4246F1F7802C}"/>
    <cellStyle name="Normal 37" xfId="36" xr:uid="{46F60C7D-4E3A-4447-A0A2-DFC0B999E41A}"/>
    <cellStyle name="Normal 38" xfId="37" xr:uid="{064424C1-73BC-4310-9B7D-24FAA017FDCE}"/>
    <cellStyle name="Normal 39" xfId="38" xr:uid="{2D7A3907-0483-4759-990E-C32916A37744}"/>
    <cellStyle name="Normal 4" xfId="3" xr:uid="{00000000-0005-0000-0000-000004000000}"/>
    <cellStyle name="Normal 40" xfId="39" xr:uid="{1F87BA29-27E5-4B21-B689-D91BC59A9821}"/>
    <cellStyle name="Normal 41" xfId="40" xr:uid="{139F689E-3CE7-47EA-8CA5-2ED5C1E04485}"/>
    <cellStyle name="Normal 42" xfId="41" xr:uid="{FECC400A-99EF-4C0D-8A71-6831F5348EAA}"/>
    <cellStyle name="Normal 43" xfId="42" xr:uid="{FFC0EC32-B3CD-4892-92F1-D8E2F80E3744}"/>
    <cellStyle name="Normal 44" xfId="43" xr:uid="{5000EC50-51A5-4B21-984E-0880CA745681}"/>
    <cellStyle name="Normal 45" xfId="44" xr:uid="{3DD4044D-9DC0-4616-AD6C-73B6D17F39E6}"/>
    <cellStyle name="Normal 46" xfId="45" xr:uid="{82868957-CC58-4F38-B74E-C1279EEAD903}"/>
    <cellStyle name="Normal 47" xfId="46" xr:uid="{4623AFE6-F646-4F3C-8D06-8AC2493DC1A0}"/>
    <cellStyle name="Normal 48" xfId="47" xr:uid="{4AE9298F-F584-4EEB-ACF1-F1959EB2372B}"/>
    <cellStyle name="Normal 49" xfId="48" xr:uid="{2F572611-3CE2-493D-A2E2-D4A8AFE8EB3B}"/>
    <cellStyle name="Normal 5" xfId="4" xr:uid="{00000000-0005-0000-0000-000005000000}"/>
    <cellStyle name="Normal 50" xfId="49" xr:uid="{9F7ADC8C-4E9D-460F-9C3B-35557EA68B17}"/>
    <cellStyle name="Normal 51" xfId="50" xr:uid="{3B9B6F6B-F587-4287-BB91-0FB4CFF3C4E1}"/>
    <cellStyle name="Normal 52" xfId="51" xr:uid="{8334FC31-ED93-4575-9766-09ABFDB4AA19}"/>
    <cellStyle name="Normal 53" xfId="52" xr:uid="{A51844CE-E75D-4936-A104-189A9C2DE1AD}"/>
    <cellStyle name="Normal 54" xfId="53" xr:uid="{9DBA5A9F-367B-4F99-A451-BFC30AF26C33}"/>
    <cellStyle name="Normal 55" xfId="54" xr:uid="{69654F03-9990-4C72-8437-1433388C64B0}"/>
    <cellStyle name="Normal 56" xfId="55" xr:uid="{EBF19DA2-8DC7-4B3B-AAFD-83467A816CCE}"/>
    <cellStyle name="Normal 57" xfId="56" xr:uid="{628CC996-46A5-4563-90AB-B1CB8EC097D9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378459</xdr:colOff>
      <xdr:row>323</xdr:row>
      <xdr:rowOff>4572</xdr:rowOff>
    </xdr:from>
    <xdr:to>
      <xdr:col>2</xdr:col>
      <xdr:colOff>378459</xdr:colOff>
      <xdr:row>331</xdr:row>
      <xdr:rowOff>115317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5209" y="54706647"/>
          <a:ext cx="0" cy="1101345"/>
        </a:xfrm>
        <a:custGeom>
          <a:avLst/>
          <a:gdLst/>
          <a:ahLst/>
          <a:cxnLst/>
          <a:rect l="0" t="0" r="0" b="0"/>
          <a:pathLst>
            <a:path h="960119">
              <a:moveTo>
                <a:pt x="0" y="0"/>
              </a:moveTo>
              <a:lnTo>
                <a:pt x="0" y="960119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7"/>
  <sheetViews>
    <sheetView showGridLines="0" workbookViewId="0">
      <pane ySplit="1" topLeftCell="A35" activePane="bottomLeft" state="frozen"/>
      <selection pane="bottomLeft" activeCell="F47" sqref="A46:F47"/>
    </sheetView>
  </sheetViews>
  <sheetFormatPr defaultColWidth="9.33203125" defaultRowHeight="15" x14ac:dyDescent="0.25"/>
  <cols>
    <col min="1" max="5" width="18.33203125" style="65" customWidth="1"/>
    <col min="6" max="6" width="31.83203125" style="65" customWidth="1"/>
    <col min="7" max="7" width="18.83203125" style="65" customWidth="1"/>
    <col min="8" max="8" width="12.83203125" style="65" customWidth="1"/>
    <col min="9" max="10" width="12.6640625" style="65" hidden="1" customWidth="1"/>
    <col min="11" max="17" width="16" style="65" hidden="1" customWidth="1"/>
    <col min="18" max="18" width="16" style="65" customWidth="1"/>
    <col min="19" max="50" width="16" style="65" hidden="1" customWidth="1"/>
    <col min="51" max="51" width="0" style="65" hidden="1" customWidth="1"/>
    <col min="52" max="52" width="83.1640625" style="65" customWidth="1"/>
    <col min="53" max="16384" width="9.33203125" style="65"/>
  </cols>
  <sheetData>
    <row r="1" spans="1:52" ht="54.75" customHeight="1" x14ac:dyDescent="0.25">
      <c r="A1" s="323" t="s">
        <v>329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</row>
    <row r="2" spans="1:52" ht="14.45" customHeight="1" x14ac:dyDescent="0.25">
      <c r="A2" s="325" t="s">
        <v>330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</row>
    <row r="3" spans="1:52" x14ac:dyDescent="0.25">
      <c r="A3" s="66" t="s">
        <v>330</v>
      </c>
      <c r="B3" s="67" t="s">
        <v>330</v>
      </c>
      <c r="C3" s="68" t="s">
        <v>330</v>
      </c>
      <c r="D3" s="68" t="s">
        <v>330</v>
      </c>
      <c r="E3" s="68" t="s">
        <v>330</v>
      </c>
      <c r="F3" s="66" t="s">
        <v>330</v>
      </c>
      <c r="G3" s="68" t="s">
        <v>330</v>
      </c>
      <c r="H3" s="68" t="s">
        <v>330</v>
      </c>
      <c r="I3" s="69" t="s">
        <v>330</v>
      </c>
      <c r="J3" s="68" t="s">
        <v>330</v>
      </c>
      <c r="L3" s="326" t="s">
        <v>331</v>
      </c>
      <c r="M3" s="327"/>
      <c r="N3" s="327"/>
      <c r="O3" s="327"/>
      <c r="P3" s="327"/>
      <c r="Q3" s="327"/>
      <c r="R3" s="328"/>
      <c r="S3" s="326" t="s">
        <v>332</v>
      </c>
      <c r="T3" s="327"/>
      <c r="U3" s="327"/>
      <c r="V3" s="327"/>
      <c r="W3" s="327"/>
      <c r="X3" s="327"/>
      <c r="Y3" s="328"/>
      <c r="Z3" s="326" t="s">
        <v>333</v>
      </c>
      <c r="AA3" s="328"/>
      <c r="AB3" s="326" t="s">
        <v>334</v>
      </c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8"/>
      <c r="AO3" s="326" t="s">
        <v>335</v>
      </c>
      <c r="AP3" s="327"/>
      <c r="AQ3" s="327"/>
      <c r="AR3" s="327"/>
      <c r="AS3" s="328"/>
      <c r="AT3" s="326" t="s">
        <v>336</v>
      </c>
      <c r="AU3" s="327"/>
      <c r="AV3" s="327"/>
      <c r="AW3" s="327"/>
      <c r="AX3" s="328"/>
    </row>
    <row r="4" spans="1:52" ht="75" x14ac:dyDescent="0.25">
      <c r="A4" s="70" t="s">
        <v>6</v>
      </c>
      <c r="B4" s="70" t="s">
        <v>337</v>
      </c>
      <c r="C4" s="70" t="s">
        <v>338</v>
      </c>
      <c r="D4" s="70" t="s">
        <v>339</v>
      </c>
      <c r="E4" s="70" t="s">
        <v>340</v>
      </c>
      <c r="F4" s="70" t="s">
        <v>341</v>
      </c>
      <c r="G4" s="70" t="s">
        <v>3</v>
      </c>
      <c r="H4" s="70" t="s">
        <v>151</v>
      </c>
      <c r="I4" s="71" t="s">
        <v>342</v>
      </c>
      <c r="J4" s="70" t="s">
        <v>343</v>
      </c>
      <c r="K4" s="70" t="s">
        <v>344</v>
      </c>
      <c r="L4" s="70" t="s">
        <v>345</v>
      </c>
      <c r="M4" s="70" t="s">
        <v>346</v>
      </c>
      <c r="N4" s="70" t="s">
        <v>347</v>
      </c>
      <c r="O4" s="70" t="s">
        <v>348</v>
      </c>
      <c r="P4" s="70" t="s">
        <v>349</v>
      </c>
      <c r="Q4" s="70" t="s">
        <v>350</v>
      </c>
      <c r="R4" s="70" t="s">
        <v>351</v>
      </c>
      <c r="S4" s="70" t="s">
        <v>345</v>
      </c>
      <c r="T4" s="70" t="s">
        <v>346</v>
      </c>
      <c r="U4" s="70" t="s">
        <v>347</v>
      </c>
      <c r="V4" s="70" t="s">
        <v>348</v>
      </c>
      <c r="W4" s="70" t="s">
        <v>349</v>
      </c>
      <c r="X4" s="70" t="s">
        <v>350</v>
      </c>
      <c r="Y4" s="70" t="s">
        <v>352</v>
      </c>
      <c r="Z4" s="70" t="s">
        <v>353</v>
      </c>
      <c r="AA4" s="70" t="s">
        <v>354</v>
      </c>
      <c r="AB4" s="70" t="s">
        <v>355</v>
      </c>
      <c r="AC4" s="70" t="s">
        <v>356</v>
      </c>
      <c r="AD4" s="70" t="s">
        <v>357</v>
      </c>
      <c r="AE4" s="70" t="s">
        <v>358</v>
      </c>
      <c r="AF4" s="70" t="s">
        <v>359</v>
      </c>
      <c r="AG4" s="70" t="s">
        <v>360</v>
      </c>
      <c r="AH4" s="70" t="s">
        <v>361</v>
      </c>
      <c r="AI4" s="70" t="s">
        <v>362</v>
      </c>
      <c r="AJ4" s="70" t="s">
        <v>363</v>
      </c>
      <c r="AK4" s="70" t="s">
        <v>364</v>
      </c>
      <c r="AL4" s="70" t="s">
        <v>365</v>
      </c>
      <c r="AM4" s="70" t="s">
        <v>366</v>
      </c>
      <c r="AN4" s="70" t="s">
        <v>367</v>
      </c>
      <c r="AO4" s="70" t="s">
        <v>368</v>
      </c>
      <c r="AP4" s="70" t="s">
        <v>369</v>
      </c>
      <c r="AQ4" s="70" t="s">
        <v>370</v>
      </c>
      <c r="AR4" s="70" t="s">
        <v>371</v>
      </c>
      <c r="AS4" s="70" t="s">
        <v>372</v>
      </c>
      <c r="AT4" s="70" t="s">
        <v>373</v>
      </c>
      <c r="AU4" s="70" t="s">
        <v>369</v>
      </c>
      <c r="AV4" s="70" t="s">
        <v>370</v>
      </c>
      <c r="AW4" s="70" t="s">
        <v>374</v>
      </c>
      <c r="AX4" s="70" t="s">
        <v>375</v>
      </c>
    </row>
    <row r="5" spans="1:52" x14ac:dyDescent="0.25">
      <c r="A5" s="67" t="s">
        <v>27</v>
      </c>
      <c r="B5" s="67"/>
      <c r="C5" s="67"/>
      <c r="D5" s="67"/>
      <c r="E5" s="67"/>
      <c r="F5" s="67" t="s">
        <v>23</v>
      </c>
      <c r="G5" s="67" t="s">
        <v>24</v>
      </c>
      <c r="H5" s="67" t="s">
        <v>25</v>
      </c>
      <c r="I5" s="72" t="s">
        <v>376</v>
      </c>
      <c r="J5" s="67"/>
      <c r="K5" s="73">
        <v>15141.98</v>
      </c>
      <c r="L5" s="67"/>
      <c r="M5" s="67"/>
      <c r="N5" s="67"/>
      <c r="O5" s="67"/>
      <c r="P5" s="73">
        <v>0</v>
      </c>
      <c r="Q5" s="67"/>
      <c r="R5" s="73">
        <v>0</v>
      </c>
      <c r="S5" s="67"/>
      <c r="T5" s="67"/>
      <c r="U5" s="67"/>
      <c r="V5" s="67"/>
      <c r="W5" s="73">
        <v>23608.9</v>
      </c>
      <c r="X5" s="67"/>
      <c r="Y5" s="73">
        <v>23608.9</v>
      </c>
      <c r="Z5" s="73">
        <v>944.36</v>
      </c>
      <c r="AA5" s="73">
        <v>944.36</v>
      </c>
      <c r="AB5" s="73">
        <v>461.54</v>
      </c>
      <c r="AC5" s="73">
        <v>1461.54</v>
      </c>
      <c r="AD5" s="67"/>
      <c r="AE5" s="67"/>
      <c r="AF5" s="67"/>
      <c r="AG5" s="73">
        <v>531.96</v>
      </c>
      <c r="AH5" s="67"/>
      <c r="AI5" s="67"/>
      <c r="AJ5" s="73">
        <v>29.26</v>
      </c>
      <c r="AK5" s="73">
        <v>207.7</v>
      </c>
      <c r="AL5" s="73">
        <v>107.02</v>
      </c>
      <c r="AM5" s="67"/>
      <c r="AN5" s="73">
        <v>2799.02</v>
      </c>
      <c r="AO5" s="73">
        <v>4007.96</v>
      </c>
      <c r="AP5" s="73">
        <v>546.72</v>
      </c>
      <c r="AQ5" s="73">
        <v>0</v>
      </c>
      <c r="AR5" s="73">
        <v>1113.22</v>
      </c>
      <c r="AS5" s="73">
        <v>5667.9</v>
      </c>
      <c r="AT5" s="73">
        <v>0</v>
      </c>
      <c r="AU5" s="73">
        <v>337.34</v>
      </c>
      <c r="AV5" s="73">
        <v>0</v>
      </c>
      <c r="AW5" s="73">
        <v>0</v>
      </c>
      <c r="AX5" s="73">
        <v>337.34</v>
      </c>
    </row>
    <row r="6" spans="1:52" x14ac:dyDescent="0.25">
      <c r="A6" s="67" t="s">
        <v>27</v>
      </c>
      <c r="B6" s="67"/>
      <c r="C6" s="67"/>
      <c r="D6" s="67"/>
      <c r="E6" s="67"/>
      <c r="F6" s="67" t="s">
        <v>28</v>
      </c>
      <c r="G6" s="67" t="s">
        <v>29</v>
      </c>
      <c r="H6" s="67" t="s">
        <v>30</v>
      </c>
      <c r="I6" s="72" t="s">
        <v>377</v>
      </c>
      <c r="J6" s="67"/>
      <c r="K6" s="73">
        <v>10756.97</v>
      </c>
      <c r="L6" s="67"/>
      <c r="M6" s="67"/>
      <c r="N6" s="67"/>
      <c r="O6" s="67"/>
      <c r="P6" s="73">
        <v>0</v>
      </c>
      <c r="Q6" s="67"/>
      <c r="R6" s="73">
        <v>0</v>
      </c>
      <c r="S6" s="67"/>
      <c r="T6" s="67"/>
      <c r="U6" s="67"/>
      <c r="V6" s="67"/>
      <c r="W6" s="73">
        <v>17307.7</v>
      </c>
      <c r="X6" s="67"/>
      <c r="Y6" s="73">
        <v>17307.7</v>
      </c>
      <c r="Z6" s="73">
        <v>692.3</v>
      </c>
      <c r="AA6" s="73">
        <v>692.3</v>
      </c>
      <c r="AB6" s="73">
        <v>461.54</v>
      </c>
      <c r="AC6" s="73">
        <v>1461.54</v>
      </c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73">
        <v>1923.08</v>
      </c>
      <c r="AO6" s="73">
        <v>3392.34</v>
      </c>
      <c r="AP6" s="73">
        <v>406.73</v>
      </c>
      <c r="AQ6" s="73">
        <v>0</v>
      </c>
      <c r="AR6" s="73">
        <v>828.58</v>
      </c>
      <c r="AS6" s="73">
        <v>4627.6499999999996</v>
      </c>
      <c r="AT6" s="73">
        <v>0</v>
      </c>
      <c r="AU6" s="73">
        <v>250.96</v>
      </c>
      <c r="AV6" s="73">
        <v>0</v>
      </c>
      <c r="AW6" s="73">
        <v>0</v>
      </c>
      <c r="AX6" s="73">
        <v>250.96</v>
      </c>
    </row>
    <row r="7" spans="1:52" x14ac:dyDescent="0.25">
      <c r="A7" s="67" t="s">
        <v>27</v>
      </c>
      <c r="B7" s="67"/>
      <c r="C7" s="67"/>
      <c r="D7" s="67"/>
      <c r="E7" s="67"/>
      <c r="F7" s="67" t="s">
        <v>42</v>
      </c>
      <c r="G7" s="67" t="s">
        <v>43</v>
      </c>
      <c r="H7" s="67" t="s">
        <v>44</v>
      </c>
      <c r="I7" s="72" t="s">
        <v>378</v>
      </c>
      <c r="J7" s="67"/>
      <c r="K7" s="73">
        <v>15720.37</v>
      </c>
      <c r="L7" s="67"/>
      <c r="M7" s="67"/>
      <c r="N7" s="67"/>
      <c r="O7" s="67"/>
      <c r="P7" s="73">
        <v>0</v>
      </c>
      <c r="Q7" s="67"/>
      <c r="R7" s="73">
        <v>0</v>
      </c>
      <c r="S7" s="67"/>
      <c r="T7" s="67"/>
      <c r="U7" s="67"/>
      <c r="V7" s="67"/>
      <c r="W7" s="73">
        <v>23493.599999999999</v>
      </c>
      <c r="X7" s="67"/>
      <c r="Y7" s="73">
        <v>23493.599999999999</v>
      </c>
      <c r="Z7" s="73">
        <v>939.74</v>
      </c>
      <c r="AA7" s="73">
        <v>939.74</v>
      </c>
      <c r="AB7" s="73">
        <v>461.54</v>
      </c>
      <c r="AC7" s="73">
        <v>1461.54</v>
      </c>
      <c r="AD7" s="67"/>
      <c r="AE7" s="67"/>
      <c r="AF7" s="67"/>
      <c r="AG7" s="73">
        <v>416.66</v>
      </c>
      <c r="AH7" s="67"/>
      <c r="AI7" s="67"/>
      <c r="AJ7" s="73">
        <v>19.600000000000001</v>
      </c>
      <c r="AK7" s="73">
        <v>192.3</v>
      </c>
      <c r="AL7" s="73">
        <v>107.02</v>
      </c>
      <c r="AM7" s="67"/>
      <c r="AN7" s="73">
        <v>2658.66</v>
      </c>
      <c r="AO7" s="73">
        <v>3521.08</v>
      </c>
      <c r="AP7" s="73">
        <v>544.61</v>
      </c>
      <c r="AQ7" s="73">
        <v>0</v>
      </c>
      <c r="AR7" s="73">
        <v>1048.8800000000001</v>
      </c>
      <c r="AS7" s="73">
        <v>5114.57</v>
      </c>
      <c r="AT7" s="73">
        <v>0</v>
      </c>
      <c r="AU7" s="73">
        <v>336.04</v>
      </c>
      <c r="AV7" s="73">
        <v>0</v>
      </c>
      <c r="AW7" s="73">
        <v>0</v>
      </c>
      <c r="AX7" s="73">
        <v>336.04</v>
      </c>
    </row>
    <row r="8" spans="1:52" x14ac:dyDescent="0.25">
      <c r="A8" s="67" t="s">
        <v>27</v>
      </c>
      <c r="B8" s="67"/>
      <c r="C8" s="67"/>
      <c r="D8" s="67"/>
      <c r="E8" s="67"/>
      <c r="F8" s="67" t="s">
        <v>53</v>
      </c>
      <c r="G8" s="67" t="s">
        <v>54</v>
      </c>
      <c r="H8" s="67" t="s">
        <v>55</v>
      </c>
      <c r="I8" s="72" t="s">
        <v>379</v>
      </c>
      <c r="J8" s="67"/>
      <c r="K8" s="73">
        <v>14204.46</v>
      </c>
      <c r="L8" s="67"/>
      <c r="M8" s="67"/>
      <c r="N8" s="67"/>
      <c r="O8" s="67"/>
      <c r="P8" s="73">
        <v>0</v>
      </c>
      <c r="Q8" s="67"/>
      <c r="R8" s="73">
        <v>0</v>
      </c>
      <c r="S8" s="67"/>
      <c r="T8" s="67"/>
      <c r="U8" s="67"/>
      <c r="V8" s="67"/>
      <c r="W8" s="73">
        <v>20496.2</v>
      </c>
      <c r="X8" s="67"/>
      <c r="Y8" s="73">
        <v>20496.2</v>
      </c>
      <c r="Z8" s="73">
        <v>819.84</v>
      </c>
      <c r="AA8" s="73">
        <v>819.84</v>
      </c>
      <c r="AB8" s="67"/>
      <c r="AC8" s="73">
        <v>1461.54</v>
      </c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73">
        <v>1461.54</v>
      </c>
      <c r="AO8" s="73">
        <v>3376.7</v>
      </c>
      <c r="AP8" s="73">
        <v>481.66</v>
      </c>
      <c r="AQ8" s="73">
        <v>0</v>
      </c>
      <c r="AR8" s="73">
        <v>971.84</v>
      </c>
      <c r="AS8" s="73">
        <v>4830.2</v>
      </c>
      <c r="AT8" s="73">
        <v>0</v>
      </c>
      <c r="AU8" s="73">
        <v>297.2</v>
      </c>
      <c r="AV8" s="73">
        <v>0</v>
      </c>
      <c r="AW8" s="73">
        <v>0</v>
      </c>
      <c r="AX8" s="73">
        <v>297.2</v>
      </c>
    </row>
    <row r="9" spans="1:52" x14ac:dyDescent="0.25">
      <c r="A9" s="67" t="s">
        <v>27</v>
      </c>
      <c r="B9" s="67"/>
      <c r="C9" s="67"/>
      <c r="D9" s="67"/>
      <c r="E9" s="67"/>
      <c r="F9" s="67" t="s">
        <v>56</v>
      </c>
      <c r="G9" s="67" t="s">
        <v>57</v>
      </c>
      <c r="H9" s="67"/>
      <c r="I9" s="72" t="s">
        <v>380</v>
      </c>
      <c r="J9" s="67"/>
      <c r="K9" s="73">
        <v>15522.75</v>
      </c>
      <c r="L9" s="67"/>
      <c r="M9" s="67"/>
      <c r="N9" s="67"/>
      <c r="O9" s="67"/>
      <c r="P9" s="73">
        <v>0</v>
      </c>
      <c r="Q9" s="67"/>
      <c r="R9" s="73">
        <v>0</v>
      </c>
      <c r="S9" s="67"/>
      <c r="T9" s="67"/>
      <c r="U9" s="67"/>
      <c r="V9" s="67"/>
      <c r="W9" s="73">
        <v>23502.42</v>
      </c>
      <c r="X9" s="67"/>
      <c r="Y9" s="73">
        <v>23502.42</v>
      </c>
      <c r="Z9" s="73">
        <v>940.1</v>
      </c>
      <c r="AA9" s="73">
        <v>940.1</v>
      </c>
      <c r="AB9" s="67"/>
      <c r="AC9" s="73">
        <v>1461.54</v>
      </c>
      <c r="AD9" s="67"/>
      <c r="AE9" s="67"/>
      <c r="AF9" s="67"/>
      <c r="AG9" s="73">
        <v>425.5</v>
      </c>
      <c r="AH9" s="67"/>
      <c r="AI9" s="67"/>
      <c r="AJ9" s="73">
        <v>19.600000000000001</v>
      </c>
      <c r="AK9" s="73">
        <v>184.62</v>
      </c>
      <c r="AL9" s="73">
        <v>107.08</v>
      </c>
      <c r="AM9" s="67"/>
      <c r="AN9" s="73">
        <v>2198.34</v>
      </c>
      <c r="AO9" s="73">
        <v>4101.0200000000004</v>
      </c>
      <c r="AP9" s="73">
        <v>544.99</v>
      </c>
      <c r="AQ9" s="73">
        <v>0</v>
      </c>
      <c r="AR9" s="73">
        <v>1135.32</v>
      </c>
      <c r="AS9" s="73">
        <v>5781.33</v>
      </c>
      <c r="AT9" s="73">
        <v>0</v>
      </c>
      <c r="AU9" s="73">
        <v>336.28</v>
      </c>
      <c r="AV9" s="73">
        <v>0</v>
      </c>
      <c r="AW9" s="73">
        <v>0</v>
      </c>
      <c r="AX9" s="73">
        <v>336.28</v>
      </c>
    </row>
    <row r="10" spans="1:52" x14ac:dyDescent="0.25">
      <c r="A10" s="67" t="s">
        <v>22</v>
      </c>
      <c r="B10" s="67"/>
      <c r="C10" s="67"/>
      <c r="D10" s="67"/>
      <c r="E10" s="67"/>
      <c r="F10" s="67" t="s">
        <v>18</v>
      </c>
      <c r="G10" s="67" t="s">
        <v>19</v>
      </c>
      <c r="H10" s="67" t="s">
        <v>20</v>
      </c>
      <c r="I10" s="72" t="s">
        <v>381</v>
      </c>
      <c r="J10" s="67"/>
      <c r="K10" s="73">
        <v>7035.81</v>
      </c>
      <c r="L10" s="67"/>
      <c r="M10" s="67"/>
      <c r="N10" s="67"/>
      <c r="O10" s="67"/>
      <c r="P10" s="73">
        <v>0</v>
      </c>
      <c r="Q10" s="67"/>
      <c r="R10" s="73">
        <v>0</v>
      </c>
      <c r="S10" s="67"/>
      <c r="T10" s="67"/>
      <c r="U10" s="67"/>
      <c r="V10" s="67"/>
      <c r="W10" s="73">
        <v>13125</v>
      </c>
      <c r="X10" s="67"/>
      <c r="Y10" s="73">
        <v>13125</v>
      </c>
      <c r="Z10" s="73">
        <v>525</v>
      </c>
      <c r="AA10" s="73">
        <v>525</v>
      </c>
      <c r="AB10" s="73">
        <v>461.54</v>
      </c>
      <c r="AC10" s="73">
        <v>1461.54</v>
      </c>
      <c r="AD10" s="67"/>
      <c r="AE10" s="67"/>
      <c r="AF10" s="67"/>
      <c r="AG10" s="73">
        <v>243.86</v>
      </c>
      <c r="AH10" s="67"/>
      <c r="AI10" s="67"/>
      <c r="AJ10" s="67"/>
      <c r="AK10" s="73">
        <v>92.3</v>
      </c>
      <c r="AL10" s="67"/>
      <c r="AM10" s="73">
        <v>0</v>
      </c>
      <c r="AN10" s="73">
        <v>2259.2399999999998</v>
      </c>
      <c r="AO10" s="73">
        <v>2148.04</v>
      </c>
      <c r="AP10" s="73">
        <v>188.98</v>
      </c>
      <c r="AQ10" s="73">
        <v>808.03</v>
      </c>
      <c r="AR10" s="73">
        <v>684.9</v>
      </c>
      <c r="AS10" s="73">
        <v>3829.95</v>
      </c>
      <c r="AT10" s="73">
        <v>0</v>
      </c>
      <c r="AU10" s="73">
        <v>188.98</v>
      </c>
      <c r="AV10" s="73">
        <v>808.02</v>
      </c>
      <c r="AW10" s="73">
        <v>0</v>
      </c>
      <c r="AX10" s="73">
        <v>997</v>
      </c>
    </row>
    <row r="11" spans="1:52" x14ac:dyDescent="0.25">
      <c r="A11" s="67" t="s">
        <v>22</v>
      </c>
      <c r="B11" s="67"/>
      <c r="C11" s="67"/>
      <c r="D11" s="67"/>
      <c r="E11" s="67"/>
      <c r="F11" s="67" t="s">
        <v>36</v>
      </c>
      <c r="G11" s="67" t="s">
        <v>37</v>
      </c>
      <c r="H11" s="67" t="s">
        <v>38</v>
      </c>
      <c r="I11" s="72" t="s">
        <v>382</v>
      </c>
      <c r="J11" s="67"/>
      <c r="K11" s="73">
        <v>6638.17</v>
      </c>
      <c r="L11" s="67"/>
      <c r="M11" s="67"/>
      <c r="N11" s="67"/>
      <c r="O11" s="67"/>
      <c r="P11" s="73">
        <v>0</v>
      </c>
      <c r="Q11" s="67"/>
      <c r="R11" s="73">
        <v>0</v>
      </c>
      <c r="S11" s="67"/>
      <c r="T11" s="67"/>
      <c r="U11" s="67"/>
      <c r="V11" s="67"/>
      <c r="W11" s="73">
        <v>11250</v>
      </c>
      <c r="X11" s="67"/>
      <c r="Y11" s="73">
        <v>11250</v>
      </c>
      <c r="Z11" s="73">
        <v>450</v>
      </c>
      <c r="AA11" s="73">
        <v>450</v>
      </c>
      <c r="AB11" s="73">
        <v>461.54</v>
      </c>
      <c r="AC11" s="73">
        <v>1461.54</v>
      </c>
      <c r="AD11" s="67"/>
      <c r="AE11" s="67"/>
      <c r="AF11" s="67"/>
      <c r="AG11" s="67"/>
      <c r="AH11" s="73">
        <v>0</v>
      </c>
      <c r="AI11" s="67"/>
      <c r="AJ11" s="73">
        <v>18.62</v>
      </c>
      <c r="AK11" s="73">
        <v>203.84</v>
      </c>
      <c r="AL11" s="73">
        <v>63.2</v>
      </c>
      <c r="AM11" s="67"/>
      <c r="AN11" s="73">
        <v>2208.7399999999998</v>
      </c>
      <c r="AO11" s="73">
        <v>1152.24</v>
      </c>
      <c r="AP11" s="73">
        <v>158.97999999999999</v>
      </c>
      <c r="AQ11" s="73">
        <v>679.79</v>
      </c>
      <c r="AR11" s="73">
        <v>412.08</v>
      </c>
      <c r="AS11" s="73">
        <v>2403.09</v>
      </c>
      <c r="AT11" s="73">
        <v>0</v>
      </c>
      <c r="AU11" s="73">
        <v>158.97999999999999</v>
      </c>
      <c r="AV11" s="73">
        <v>679.78</v>
      </c>
      <c r="AW11" s="73">
        <v>0</v>
      </c>
      <c r="AX11" s="73">
        <v>838.76</v>
      </c>
    </row>
    <row r="12" spans="1:52" x14ac:dyDescent="0.25">
      <c r="A12" s="67" t="s">
        <v>22</v>
      </c>
      <c r="B12" s="67"/>
      <c r="C12" s="67"/>
      <c r="D12" s="67"/>
      <c r="E12" s="67"/>
      <c r="F12" s="67" t="s">
        <v>152</v>
      </c>
      <c r="G12" s="67" t="s">
        <v>153</v>
      </c>
      <c r="H12" s="67" t="s">
        <v>154</v>
      </c>
      <c r="I12" s="72" t="s">
        <v>383</v>
      </c>
      <c r="J12" s="67"/>
      <c r="K12" s="73">
        <v>6013.67</v>
      </c>
      <c r="L12" s="73">
        <v>0</v>
      </c>
      <c r="M12" s="67"/>
      <c r="N12" s="67"/>
      <c r="O12" s="67"/>
      <c r="P12" s="73">
        <v>0</v>
      </c>
      <c r="Q12" s="67"/>
      <c r="R12" s="73">
        <v>0</v>
      </c>
      <c r="S12" s="73">
        <v>1500</v>
      </c>
      <c r="T12" s="67"/>
      <c r="U12" s="67"/>
      <c r="V12" s="67"/>
      <c r="W12" s="73">
        <v>6785.71</v>
      </c>
      <c r="X12" s="67"/>
      <c r="Y12" s="73">
        <v>8285.7099999999991</v>
      </c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3">
        <v>1233.98</v>
      </c>
      <c r="AP12" s="73">
        <v>120.14</v>
      </c>
      <c r="AQ12" s="73">
        <v>513.71</v>
      </c>
      <c r="AR12" s="73">
        <v>404.21</v>
      </c>
      <c r="AS12" s="73">
        <v>2272.04</v>
      </c>
      <c r="AT12" s="73">
        <v>42</v>
      </c>
      <c r="AU12" s="73">
        <v>120.14</v>
      </c>
      <c r="AV12" s="73">
        <v>513.71</v>
      </c>
      <c r="AW12" s="73">
        <v>223.71</v>
      </c>
      <c r="AX12" s="73">
        <v>899.56</v>
      </c>
    </row>
    <row r="13" spans="1:52" ht="25.5" x14ac:dyDescent="0.25">
      <c r="A13" s="67" t="s">
        <v>35</v>
      </c>
      <c r="B13" s="67"/>
      <c r="C13" s="67"/>
      <c r="D13" s="67"/>
      <c r="E13" s="67"/>
      <c r="F13" s="67" t="s">
        <v>32</v>
      </c>
      <c r="G13" s="67" t="s">
        <v>33</v>
      </c>
      <c r="H13" s="67"/>
      <c r="I13" s="72" t="s">
        <v>384</v>
      </c>
      <c r="J13" s="67"/>
      <c r="K13" s="73">
        <v>4232.12</v>
      </c>
      <c r="L13" s="67"/>
      <c r="M13" s="67"/>
      <c r="N13" s="67"/>
      <c r="O13" s="67"/>
      <c r="P13" s="73">
        <v>0</v>
      </c>
      <c r="Q13" s="67"/>
      <c r="R13" s="73">
        <v>0</v>
      </c>
      <c r="S13" s="67"/>
      <c r="T13" s="67"/>
      <c r="U13" s="67"/>
      <c r="V13" s="67"/>
      <c r="W13" s="73">
        <v>8160.76</v>
      </c>
      <c r="X13" s="67"/>
      <c r="Y13" s="73">
        <v>8160.76</v>
      </c>
      <c r="Z13" s="73">
        <v>326.44</v>
      </c>
      <c r="AA13" s="73">
        <v>326.44</v>
      </c>
      <c r="AB13" s="73">
        <v>461.54</v>
      </c>
      <c r="AC13" s="73">
        <v>1461.54</v>
      </c>
      <c r="AD13" s="67"/>
      <c r="AE13" s="67"/>
      <c r="AF13" s="67"/>
      <c r="AG13" s="67"/>
      <c r="AH13" s="67"/>
      <c r="AI13" s="67"/>
      <c r="AJ13" s="67"/>
      <c r="AK13" s="73">
        <v>100</v>
      </c>
      <c r="AL13" s="67"/>
      <c r="AM13" s="67"/>
      <c r="AN13" s="73">
        <v>2023.08</v>
      </c>
      <c r="AO13" s="73">
        <v>967.4</v>
      </c>
      <c r="AP13" s="73">
        <v>116.89</v>
      </c>
      <c r="AQ13" s="73">
        <v>499.77</v>
      </c>
      <c r="AR13" s="73">
        <v>321.5</v>
      </c>
      <c r="AS13" s="73">
        <v>1905.56</v>
      </c>
      <c r="AT13" s="73">
        <v>0</v>
      </c>
      <c r="AU13" s="73">
        <v>116.88</v>
      </c>
      <c r="AV13" s="73">
        <v>499.76</v>
      </c>
      <c r="AW13" s="73">
        <v>0</v>
      </c>
      <c r="AX13" s="73">
        <v>616.64</v>
      </c>
    </row>
    <row r="14" spans="1:52" ht="25.5" x14ac:dyDescent="0.25">
      <c r="A14" s="67" t="s">
        <v>35</v>
      </c>
      <c r="B14" s="67"/>
      <c r="C14" s="67"/>
      <c r="D14" s="67"/>
      <c r="E14" s="67"/>
      <c r="F14" s="67" t="s">
        <v>39</v>
      </c>
      <c r="G14" s="67" t="s">
        <v>40</v>
      </c>
      <c r="H14" s="67" t="s">
        <v>30</v>
      </c>
      <c r="I14" s="72" t="s">
        <v>385</v>
      </c>
      <c r="J14" s="67"/>
      <c r="K14" s="73">
        <v>3346.47</v>
      </c>
      <c r="L14" s="67"/>
      <c r="M14" s="67"/>
      <c r="N14" s="67"/>
      <c r="O14" s="67"/>
      <c r="P14" s="73">
        <v>0</v>
      </c>
      <c r="Q14" s="67"/>
      <c r="R14" s="73">
        <v>0</v>
      </c>
      <c r="S14" s="67"/>
      <c r="T14" s="67"/>
      <c r="U14" s="67"/>
      <c r="V14" s="67"/>
      <c r="W14" s="73">
        <v>4532</v>
      </c>
      <c r="X14" s="67"/>
      <c r="Y14" s="73">
        <v>4532</v>
      </c>
      <c r="Z14" s="73">
        <v>181.28</v>
      </c>
      <c r="AA14" s="73">
        <v>181.28</v>
      </c>
      <c r="AB14" s="67"/>
      <c r="AC14" s="73">
        <v>271.92</v>
      </c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73">
        <v>271.92</v>
      </c>
      <c r="AO14" s="73">
        <v>372.44</v>
      </c>
      <c r="AP14" s="73">
        <v>65.709999999999994</v>
      </c>
      <c r="AQ14" s="73">
        <v>280.98</v>
      </c>
      <c r="AR14" s="73">
        <v>194.48</v>
      </c>
      <c r="AS14" s="73">
        <v>913.61</v>
      </c>
      <c r="AT14" s="73">
        <v>0</v>
      </c>
      <c r="AU14" s="73">
        <v>65.72</v>
      </c>
      <c r="AV14" s="73">
        <v>280.98</v>
      </c>
      <c r="AW14" s="73">
        <v>0</v>
      </c>
      <c r="AX14" s="73">
        <v>346.7</v>
      </c>
    </row>
    <row r="15" spans="1:52" x14ac:dyDescent="0.25">
      <c r="A15" s="67" t="s">
        <v>52</v>
      </c>
      <c r="B15" s="67"/>
      <c r="C15" s="67"/>
      <c r="D15" s="67"/>
      <c r="E15" s="67"/>
      <c r="F15" s="67" t="s">
        <v>69</v>
      </c>
      <c r="G15" s="67" t="s">
        <v>70</v>
      </c>
      <c r="H15" s="67"/>
      <c r="I15" s="72" t="s">
        <v>386</v>
      </c>
      <c r="J15" s="67"/>
      <c r="K15" s="73">
        <v>2482.84</v>
      </c>
      <c r="L15" s="67"/>
      <c r="M15" s="73">
        <v>8</v>
      </c>
      <c r="N15" s="73">
        <v>118.3</v>
      </c>
      <c r="O15" s="67"/>
      <c r="P15" s="67"/>
      <c r="Q15" s="73">
        <v>8</v>
      </c>
      <c r="R15" s="73">
        <v>134.30000000000001</v>
      </c>
      <c r="S15" s="67"/>
      <c r="T15" s="73">
        <v>222.64</v>
      </c>
      <c r="U15" s="73">
        <v>3292.29</v>
      </c>
      <c r="V15" s="67"/>
      <c r="W15" s="67"/>
      <c r="X15" s="73">
        <v>222.64</v>
      </c>
      <c r="Y15" s="73">
        <v>3737.57</v>
      </c>
      <c r="Z15" s="73">
        <v>149.5</v>
      </c>
      <c r="AA15" s="73">
        <v>149.5</v>
      </c>
      <c r="AB15" s="67"/>
      <c r="AC15" s="73">
        <v>224.26</v>
      </c>
      <c r="AD15" s="67"/>
      <c r="AE15" s="67"/>
      <c r="AF15" s="67"/>
      <c r="AG15" s="67"/>
      <c r="AH15" s="67"/>
      <c r="AI15" s="67"/>
      <c r="AJ15" s="73">
        <v>9.8000000000000007</v>
      </c>
      <c r="AK15" s="73">
        <v>207.7</v>
      </c>
      <c r="AL15" s="73">
        <v>31.82</v>
      </c>
      <c r="AM15" s="73">
        <v>6.6</v>
      </c>
      <c r="AN15" s="73">
        <v>480.18</v>
      </c>
      <c r="AO15" s="73">
        <v>340.89</v>
      </c>
      <c r="AP15" s="73">
        <v>50.48</v>
      </c>
      <c r="AQ15" s="73">
        <v>215.86</v>
      </c>
      <c r="AR15" s="73">
        <v>167.32</v>
      </c>
      <c r="AS15" s="73">
        <v>774.55</v>
      </c>
      <c r="AT15" s="73">
        <v>0</v>
      </c>
      <c r="AU15" s="73">
        <v>50.48</v>
      </c>
      <c r="AV15" s="73">
        <v>215.86</v>
      </c>
      <c r="AW15" s="73">
        <v>0</v>
      </c>
      <c r="AX15" s="73">
        <v>266.33999999999997</v>
      </c>
    </row>
    <row r="16" spans="1:52" x14ac:dyDescent="0.25">
      <c r="A16" s="67" t="s">
        <v>52</v>
      </c>
      <c r="B16" s="67"/>
      <c r="C16" s="67"/>
      <c r="D16" s="67"/>
      <c r="E16" s="67"/>
      <c r="F16" s="67" t="s">
        <v>87</v>
      </c>
      <c r="G16" s="67" t="s">
        <v>88</v>
      </c>
      <c r="H16" s="67" t="s">
        <v>50</v>
      </c>
      <c r="I16" s="72" t="s">
        <v>387</v>
      </c>
      <c r="J16" s="67"/>
      <c r="K16" s="73">
        <v>3178.19</v>
      </c>
      <c r="L16" s="67"/>
      <c r="M16" s="73">
        <v>8</v>
      </c>
      <c r="N16" s="73">
        <v>154.37</v>
      </c>
      <c r="O16" s="73">
        <v>9.9499999999999993</v>
      </c>
      <c r="P16" s="67"/>
      <c r="Q16" s="67"/>
      <c r="R16" s="73">
        <v>172.32</v>
      </c>
      <c r="S16" s="67"/>
      <c r="T16" s="73">
        <v>196</v>
      </c>
      <c r="U16" s="73">
        <v>3782.07</v>
      </c>
      <c r="V16" s="73">
        <v>365.67</v>
      </c>
      <c r="W16" s="67"/>
      <c r="X16" s="67"/>
      <c r="Y16" s="73">
        <v>4343.74</v>
      </c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73">
        <v>94.78</v>
      </c>
      <c r="AN16" s="73">
        <v>94.78</v>
      </c>
      <c r="AO16" s="73">
        <v>551.88</v>
      </c>
      <c r="AP16" s="73">
        <v>61.61</v>
      </c>
      <c r="AQ16" s="73">
        <v>263.44</v>
      </c>
      <c r="AR16" s="73">
        <v>193.84</v>
      </c>
      <c r="AS16" s="73">
        <v>1070.77</v>
      </c>
      <c r="AT16" s="73">
        <v>0</v>
      </c>
      <c r="AU16" s="73">
        <v>61.61</v>
      </c>
      <c r="AV16" s="73">
        <v>263.43</v>
      </c>
      <c r="AW16" s="73">
        <v>48.17</v>
      </c>
      <c r="AX16" s="73">
        <v>373.21</v>
      </c>
    </row>
    <row r="17" spans="1:50" x14ac:dyDescent="0.25">
      <c r="A17" s="67" t="s">
        <v>52</v>
      </c>
      <c r="B17" s="67"/>
      <c r="C17" s="67"/>
      <c r="D17" s="67"/>
      <c r="E17" s="67"/>
      <c r="F17" s="67" t="s">
        <v>93</v>
      </c>
      <c r="G17" s="67" t="s">
        <v>94</v>
      </c>
      <c r="H17" s="67" t="s">
        <v>95</v>
      </c>
      <c r="I17" s="72" t="s">
        <v>388</v>
      </c>
      <c r="J17" s="67"/>
      <c r="K17" s="73">
        <v>1973.98</v>
      </c>
      <c r="L17" s="67"/>
      <c r="M17" s="73">
        <v>8</v>
      </c>
      <c r="N17" s="73">
        <v>79.2</v>
      </c>
      <c r="O17" s="67"/>
      <c r="P17" s="67"/>
      <c r="Q17" s="67"/>
      <c r="R17" s="73">
        <v>87.2</v>
      </c>
      <c r="S17" s="67"/>
      <c r="T17" s="73">
        <v>206</v>
      </c>
      <c r="U17" s="73">
        <v>2039.4</v>
      </c>
      <c r="V17" s="67"/>
      <c r="W17" s="67"/>
      <c r="X17" s="67"/>
      <c r="Y17" s="73">
        <v>2245.4</v>
      </c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73">
        <v>36.85</v>
      </c>
      <c r="AP17" s="73">
        <v>32.56</v>
      </c>
      <c r="AQ17" s="73">
        <v>139.22</v>
      </c>
      <c r="AR17" s="73">
        <v>62.79</v>
      </c>
      <c r="AS17" s="73">
        <v>271.42</v>
      </c>
      <c r="AT17" s="73">
        <v>0</v>
      </c>
      <c r="AU17" s="73">
        <v>32.56</v>
      </c>
      <c r="AV17" s="73">
        <v>139.21</v>
      </c>
      <c r="AW17" s="73">
        <v>0</v>
      </c>
      <c r="AX17" s="73">
        <v>171.77</v>
      </c>
    </row>
    <row r="18" spans="1:50" x14ac:dyDescent="0.25">
      <c r="A18" s="67" t="s">
        <v>52</v>
      </c>
      <c r="B18" s="67"/>
      <c r="C18" s="67"/>
      <c r="D18" s="67"/>
      <c r="E18" s="67"/>
      <c r="F18" s="67" t="s">
        <v>96</v>
      </c>
      <c r="G18" s="67" t="s">
        <v>97</v>
      </c>
      <c r="H18" s="67"/>
      <c r="I18" s="72" t="s">
        <v>389</v>
      </c>
      <c r="J18" s="67"/>
      <c r="K18" s="73">
        <v>2223.2600000000002</v>
      </c>
      <c r="L18" s="67"/>
      <c r="M18" s="73">
        <v>8</v>
      </c>
      <c r="N18" s="73">
        <v>139.9</v>
      </c>
      <c r="O18" s="73">
        <v>0.6</v>
      </c>
      <c r="P18" s="67"/>
      <c r="Q18" s="67"/>
      <c r="R18" s="73">
        <v>148.5</v>
      </c>
      <c r="S18" s="67"/>
      <c r="T18" s="73">
        <v>158.63999999999999</v>
      </c>
      <c r="U18" s="73">
        <v>2774.22</v>
      </c>
      <c r="V18" s="73">
        <v>17.850000000000001</v>
      </c>
      <c r="W18" s="67"/>
      <c r="X18" s="67"/>
      <c r="Y18" s="73">
        <v>2950.71</v>
      </c>
      <c r="Z18" s="73">
        <v>88.52</v>
      </c>
      <c r="AA18" s="73">
        <v>88.52</v>
      </c>
      <c r="AB18" s="67"/>
      <c r="AC18" s="73">
        <v>88.52</v>
      </c>
      <c r="AD18" s="67"/>
      <c r="AE18" s="67"/>
      <c r="AF18" s="67"/>
      <c r="AG18" s="67"/>
      <c r="AH18" s="67"/>
      <c r="AI18" s="67"/>
      <c r="AJ18" s="67"/>
      <c r="AK18" s="67"/>
      <c r="AL18" s="67"/>
      <c r="AM18" s="73">
        <v>6.6</v>
      </c>
      <c r="AN18" s="73">
        <v>95.12</v>
      </c>
      <c r="AO18" s="73">
        <v>292.67</v>
      </c>
      <c r="AP18" s="73">
        <v>42.69</v>
      </c>
      <c r="AQ18" s="73">
        <v>182.54</v>
      </c>
      <c r="AR18" s="73">
        <v>114.43</v>
      </c>
      <c r="AS18" s="73">
        <v>632.33000000000004</v>
      </c>
      <c r="AT18" s="73">
        <v>0</v>
      </c>
      <c r="AU18" s="73">
        <v>42.69</v>
      </c>
      <c r="AV18" s="73">
        <v>182.54</v>
      </c>
      <c r="AW18" s="73">
        <v>0</v>
      </c>
      <c r="AX18" s="73">
        <v>225.23</v>
      </c>
    </row>
    <row r="19" spans="1:50" x14ac:dyDescent="0.25">
      <c r="A19" s="67" t="s">
        <v>52</v>
      </c>
      <c r="B19" s="67"/>
      <c r="C19" s="67"/>
      <c r="D19" s="67"/>
      <c r="E19" s="67"/>
      <c r="F19" s="67" t="s">
        <v>98</v>
      </c>
      <c r="G19" s="67" t="s">
        <v>99</v>
      </c>
      <c r="H19" s="67" t="s">
        <v>30</v>
      </c>
      <c r="I19" s="72" t="s">
        <v>390</v>
      </c>
      <c r="J19" s="67" t="s">
        <v>391</v>
      </c>
      <c r="K19" s="73">
        <v>2198.8200000000002</v>
      </c>
      <c r="L19" s="67"/>
      <c r="M19" s="73">
        <v>8</v>
      </c>
      <c r="N19" s="73">
        <v>122.37</v>
      </c>
      <c r="O19" s="67"/>
      <c r="P19" s="67"/>
      <c r="Q19" s="67"/>
      <c r="R19" s="73">
        <v>130.37</v>
      </c>
      <c r="S19" s="67"/>
      <c r="T19" s="73">
        <v>195.68</v>
      </c>
      <c r="U19" s="73">
        <v>2993.17</v>
      </c>
      <c r="V19" s="67"/>
      <c r="W19" s="67"/>
      <c r="X19" s="67"/>
      <c r="Y19" s="73">
        <v>3188.85</v>
      </c>
      <c r="Z19" s="73">
        <v>127.55</v>
      </c>
      <c r="AA19" s="73">
        <v>127.55</v>
      </c>
      <c r="AB19" s="67"/>
      <c r="AC19" s="73">
        <v>159.44</v>
      </c>
      <c r="AD19" s="67"/>
      <c r="AE19" s="73">
        <v>59.9</v>
      </c>
      <c r="AF19" s="67"/>
      <c r="AG19" s="67"/>
      <c r="AH19" s="67"/>
      <c r="AI19" s="67"/>
      <c r="AJ19" s="73">
        <v>18.62</v>
      </c>
      <c r="AK19" s="67"/>
      <c r="AL19" s="73">
        <v>63.24</v>
      </c>
      <c r="AM19" s="73">
        <v>286.04000000000002</v>
      </c>
      <c r="AN19" s="73">
        <v>587.24</v>
      </c>
      <c r="AO19" s="73">
        <v>78.459999999999994</v>
      </c>
      <c r="AP19" s="73">
        <v>40.9</v>
      </c>
      <c r="AQ19" s="73">
        <v>174.9</v>
      </c>
      <c r="AR19" s="73">
        <v>108.53</v>
      </c>
      <c r="AS19" s="73">
        <v>402.79</v>
      </c>
      <c r="AT19" s="73">
        <v>0</v>
      </c>
      <c r="AU19" s="73">
        <v>40.9</v>
      </c>
      <c r="AV19" s="73">
        <v>174.9</v>
      </c>
      <c r="AW19" s="73">
        <v>0</v>
      </c>
      <c r="AX19" s="73">
        <v>215.8</v>
      </c>
    </row>
    <row r="20" spans="1:50" x14ac:dyDescent="0.25">
      <c r="A20" s="67" t="s">
        <v>52</v>
      </c>
      <c r="B20" s="67"/>
      <c r="C20" s="67"/>
      <c r="D20" s="67"/>
      <c r="E20" s="67"/>
      <c r="F20" s="67" t="s">
        <v>103</v>
      </c>
      <c r="G20" s="67" t="s">
        <v>105</v>
      </c>
      <c r="H20" s="67" t="s">
        <v>30</v>
      </c>
      <c r="I20" s="72" t="s">
        <v>392</v>
      </c>
      <c r="J20" s="67"/>
      <c r="K20" s="73">
        <v>3248.88</v>
      </c>
      <c r="L20" s="67"/>
      <c r="M20" s="73">
        <v>8</v>
      </c>
      <c r="N20" s="73">
        <v>150.25</v>
      </c>
      <c r="O20" s="73">
        <v>7.2</v>
      </c>
      <c r="P20" s="67"/>
      <c r="Q20" s="67"/>
      <c r="R20" s="73">
        <v>165.45</v>
      </c>
      <c r="S20" s="67"/>
      <c r="T20" s="73">
        <v>211.2</v>
      </c>
      <c r="U20" s="73">
        <v>3966.6</v>
      </c>
      <c r="V20" s="73">
        <v>285.12</v>
      </c>
      <c r="W20" s="67"/>
      <c r="X20" s="67"/>
      <c r="Y20" s="73">
        <v>4462.92</v>
      </c>
      <c r="Z20" s="73">
        <v>178.52</v>
      </c>
      <c r="AA20" s="73">
        <v>178.52</v>
      </c>
      <c r="AB20" s="67"/>
      <c r="AC20" s="73">
        <v>446.29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73">
        <v>0</v>
      </c>
      <c r="AN20" s="73">
        <v>446.29</v>
      </c>
      <c r="AO20" s="73">
        <v>304.45</v>
      </c>
      <c r="AP20" s="73">
        <v>64.709999999999994</v>
      </c>
      <c r="AQ20" s="73">
        <v>276.7</v>
      </c>
      <c r="AR20" s="73">
        <v>121.89</v>
      </c>
      <c r="AS20" s="73">
        <v>767.75</v>
      </c>
      <c r="AT20" s="73">
        <v>0</v>
      </c>
      <c r="AU20" s="73">
        <v>64.72</v>
      </c>
      <c r="AV20" s="73">
        <v>276.70999999999998</v>
      </c>
      <c r="AW20" s="73">
        <v>0</v>
      </c>
      <c r="AX20" s="73">
        <v>341.43</v>
      </c>
    </row>
    <row r="21" spans="1:50" x14ac:dyDescent="0.25">
      <c r="A21" s="67" t="s">
        <v>52</v>
      </c>
      <c r="B21" s="67"/>
      <c r="C21" s="67"/>
      <c r="D21" s="67"/>
      <c r="E21" s="67"/>
      <c r="F21" s="67" t="s">
        <v>108</v>
      </c>
      <c r="G21" s="67" t="s">
        <v>109</v>
      </c>
      <c r="H21" s="67" t="s">
        <v>38</v>
      </c>
      <c r="I21" s="72" t="s">
        <v>393</v>
      </c>
      <c r="J21" s="67"/>
      <c r="K21" s="73">
        <v>3003.11</v>
      </c>
      <c r="L21" s="67"/>
      <c r="M21" s="73">
        <v>8</v>
      </c>
      <c r="N21" s="73">
        <v>131.93</v>
      </c>
      <c r="O21" s="73">
        <v>8.6199999999999992</v>
      </c>
      <c r="P21" s="67"/>
      <c r="Q21" s="73">
        <v>-8</v>
      </c>
      <c r="R21" s="73">
        <v>140.55000000000001</v>
      </c>
      <c r="S21" s="67"/>
      <c r="T21" s="73">
        <v>232</v>
      </c>
      <c r="U21" s="73">
        <v>3825.97</v>
      </c>
      <c r="V21" s="73">
        <v>374.97</v>
      </c>
      <c r="W21" s="67"/>
      <c r="X21" s="73">
        <v>-232</v>
      </c>
      <c r="Y21" s="73">
        <v>4200.9399999999996</v>
      </c>
      <c r="Z21" s="73">
        <v>168.04</v>
      </c>
      <c r="AA21" s="73">
        <v>168.04</v>
      </c>
      <c r="AB21" s="67"/>
      <c r="AC21" s="73">
        <v>210.05</v>
      </c>
      <c r="AD21" s="67"/>
      <c r="AE21" s="67"/>
      <c r="AF21" s="67"/>
      <c r="AG21" s="67"/>
      <c r="AH21" s="67"/>
      <c r="AI21" s="67"/>
      <c r="AJ21" s="73">
        <v>9.8000000000000007</v>
      </c>
      <c r="AK21" s="67"/>
      <c r="AL21" s="73">
        <v>31.82</v>
      </c>
      <c r="AM21" s="73">
        <v>6.6</v>
      </c>
      <c r="AN21" s="73">
        <v>258.27</v>
      </c>
      <c r="AO21" s="73">
        <v>455.36</v>
      </c>
      <c r="AP21" s="73">
        <v>60.21</v>
      </c>
      <c r="AQ21" s="73">
        <v>257.47000000000003</v>
      </c>
      <c r="AR21" s="73">
        <v>166.52</v>
      </c>
      <c r="AS21" s="73">
        <v>939.56</v>
      </c>
      <c r="AT21" s="73">
        <v>0</v>
      </c>
      <c r="AU21" s="73">
        <v>60.22</v>
      </c>
      <c r="AV21" s="73">
        <v>257.47000000000003</v>
      </c>
      <c r="AW21" s="73">
        <v>0</v>
      </c>
      <c r="AX21" s="73">
        <v>317.69</v>
      </c>
    </row>
    <row r="22" spans="1:50" x14ac:dyDescent="0.25">
      <c r="A22" s="67" t="s">
        <v>52</v>
      </c>
      <c r="B22" s="67"/>
      <c r="C22" s="67"/>
      <c r="D22" s="67"/>
      <c r="E22" s="67"/>
      <c r="F22" s="67" t="s">
        <v>114</v>
      </c>
      <c r="G22" s="67" t="s">
        <v>115</v>
      </c>
      <c r="H22" s="67" t="s">
        <v>38</v>
      </c>
      <c r="I22" s="72" t="s">
        <v>394</v>
      </c>
      <c r="J22" s="67"/>
      <c r="K22" s="73">
        <v>2773.27</v>
      </c>
      <c r="L22" s="67"/>
      <c r="M22" s="73">
        <v>8</v>
      </c>
      <c r="N22" s="73">
        <v>113.63</v>
      </c>
      <c r="O22" s="67"/>
      <c r="P22" s="67"/>
      <c r="Q22" s="73">
        <v>24</v>
      </c>
      <c r="R22" s="73">
        <v>145.63</v>
      </c>
      <c r="S22" s="67"/>
      <c r="T22" s="73">
        <v>236.88</v>
      </c>
      <c r="U22" s="73">
        <v>3364.58</v>
      </c>
      <c r="V22" s="67"/>
      <c r="W22" s="67"/>
      <c r="X22" s="73">
        <v>710.64</v>
      </c>
      <c r="Y22" s="73">
        <v>4312.1000000000004</v>
      </c>
      <c r="Z22" s="73">
        <v>172.48</v>
      </c>
      <c r="AA22" s="73">
        <v>172.48</v>
      </c>
      <c r="AB22" s="67"/>
      <c r="AC22" s="73">
        <v>517.45000000000005</v>
      </c>
      <c r="AD22" s="67"/>
      <c r="AE22" s="73">
        <v>78.78</v>
      </c>
      <c r="AF22" s="73">
        <v>50.4</v>
      </c>
      <c r="AG22" s="67"/>
      <c r="AH22" s="67"/>
      <c r="AI22" s="67"/>
      <c r="AJ22" s="73">
        <v>9.8000000000000007</v>
      </c>
      <c r="AK22" s="73">
        <v>53.84</v>
      </c>
      <c r="AL22" s="67"/>
      <c r="AM22" s="73">
        <v>94.78</v>
      </c>
      <c r="AN22" s="73">
        <v>805.05</v>
      </c>
      <c r="AO22" s="73">
        <v>291.52999999999997</v>
      </c>
      <c r="AP22" s="73">
        <v>59.5</v>
      </c>
      <c r="AQ22" s="73">
        <v>254.4</v>
      </c>
      <c r="AR22" s="73">
        <v>128.35</v>
      </c>
      <c r="AS22" s="73">
        <v>733.78</v>
      </c>
      <c r="AT22" s="73">
        <v>0</v>
      </c>
      <c r="AU22" s="73">
        <v>59.5</v>
      </c>
      <c r="AV22" s="73">
        <v>254.41</v>
      </c>
      <c r="AW22" s="73">
        <v>0</v>
      </c>
      <c r="AX22" s="73">
        <v>313.91000000000003</v>
      </c>
    </row>
    <row r="23" spans="1:50" x14ac:dyDescent="0.25">
      <c r="A23" s="67" t="s">
        <v>52</v>
      </c>
      <c r="B23" s="67"/>
      <c r="C23" s="67"/>
      <c r="D23" s="67"/>
      <c r="E23" s="67"/>
      <c r="F23" s="67" t="s">
        <v>120</v>
      </c>
      <c r="G23" s="67" t="s">
        <v>77</v>
      </c>
      <c r="H23" s="67"/>
      <c r="I23" s="72" t="s">
        <v>395</v>
      </c>
      <c r="J23" s="67"/>
      <c r="K23" s="73">
        <v>706.34</v>
      </c>
      <c r="L23" s="67"/>
      <c r="M23" s="73">
        <v>8</v>
      </c>
      <c r="N23" s="73">
        <v>49.04</v>
      </c>
      <c r="O23" s="67"/>
      <c r="P23" s="67"/>
      <c r="Q23" s="67"/>
      <c r="R23" s="73">
        <v>57.04</v>
      </c>
      <c r="S23" s="67"/>
      <c r="T23" s="73">
        <v>211.2</v>
      </c>
      <c r="U23" s="73">
        <v>1294.6600000000001</v>
      </c>
      <c r="V23" s="67"/>
      <c r="W23" s="67"/>
      <c r="X23" s="67"/>
      <c r="Y23" s="73">
        <v>1505.86</v>
      </c>
      <c r="Z23" s="73">
        <v>60.23</v>
      </c>
      <c r="AA23" s="73">
        <v>60.23</v>
      </c>
      <c r="AB23" s="67"/>
      <c r="AC23" s="73">
        <v>602.35</v>
      </c>
      <c r="AD23" s="67"/>
      <c r="AE23" s="67"/>
      <c r="AF23" s="67"/>
      <c r="AG23" s="67"/>
      <c r="AH23" s="67"/>
      <c r="AI23" s="67"/>
      <c r="AJ23" s="67"/>
      <c r="AK23" s="73">
        <v>0</v>
      </c>
      <c r="AL23" s="67"/>
      <c r="AM23" s="67"/>
      <c r="AN23" s="73">
        <v>602.35</v>
      </c>
      <c r="AO23" s="73">
        <v>61.12</v>
      </c>
      <c r="AP23" s="73">
        <v>21.83</v>
      </c>
      <c r="AQ23" s="73">
        <v>93.36</v>
      </c>
      <c r="AR23" s="73">
        <v>20.86</v>
      </c>
      <c r="AS23" s="73">
        <v>197.17</v>
      </c>
      <c r="AT23" s="73">
        <v>0</v>
      </c>
      <c r="AU23" s="73">
        <v>21.83</v>
      </c>
      <c r="AV23" s="73">
        <v>93.37</v>
      </c>
      <c r="AW23" s="73">
        <v>0</v>
      </c>
      <c r="AX23" s="73">
        <v>115.2</v>
      </c>
    </row>
    <row r="24" spans="1:50" x14ac:dyDescent="0.25">
      <c r="A24" s="67" t="s">
        <v>52</v>
      </c>
      <c r="B24" s="67"/>
      <c r="C24" s="67"/>
      <c r="D24" s="67"/>
      <c r="E24" s="67"/>
      <c r="F24" s="67" t="s">
        <v>121</v>
      </c>
      <c r="G24" s="67" t="s">
        <v>122</v>
      </c>
      <c r="H24" s="67"/>
      <c r="I24" s="72" t="s">
        <v>396</v>
      </c>
      <c r="J24" s="67"/>
      <c r="K24" s="73">
        <v>1397.18</v>
      </c>
      <c r="L24" s="67"/>
      <c r="M24" s="73">
        <v>8</v>
      </c>
      <c r="N24" s="73">
        <v>46.73</v>
      </c>
      <c r="O24" s="67"/>
      <c r="P24" s="67"/>
      <c r="Q24" s="73">
        <v>13.82</v>
      </c>
      <c r="R24" s="73">
        <v>68.55</v>
      </c>
      <c r="S24" s="67"/>
      <c r="T24" s="73">
        <v>200</v>
      </c>
      <c r="U24" s="73">
        <v>1168.25</v>
      </c>
      <c r="V24" s="67"/>
      <c r="W24" s="67"/>
      <c r="X24" s="73">
        <v>345.5</v>
      </c>
      <c r="Y24" s="73">
        <v>1713.75</v>
      </c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73">
        <v>116.88</v>
      </c>
      <c r="AP24" s="73">
        <v>24.85</v>
      </c>
      <c r="AQ24" s="73">
        <v>106.26</v>
      </c>
      <c r="AR24" s="73">
        <v>68.58</v>
      </c>
      <c r="AS24" s="73">
        <v>316.57</v>
      </c>
      <c r="AT24" s="73">
        <v>0</v>
      </c>
      <c r="AU24" s="73">
        <v>24.85</v>
      </c>
      <c r="AV24" s="73">
        <v>106.25</v>
      </c>
      <c r="AW24" s="73">
        <v>0</v>
      </c>
      <c r="AX24" s="73">
        <v>131.1</v>
      </c>
    </row>
    <row r="25" spans="1:50" x14ac:dyDescent="0.25">
      <c r="A25" s="67" t="s">
        <v>52</v>
      </c>
      <c r="B25" s="67"/>
      <c r="C25" s="67"/>
      <c r="D25" s="67"/>
      <c r="E25" s="67"/>
      <c r="F25" s="67" t="s">
        <v>157</v>
      </c>
      <c r="G25" s="67" t="s">
        <v>158</v>
      </c>
      <c r="H25" s="67" t="s">
        <v>63</v>
      </c>
      <c r="I25" s="72" t="s">
        <v>397</v>
      </c>
      <c r="J25" s="67"/>
      <c r="K25" s="73">
        <v>2906.72</v>
      </c>
      <c r="L25" s="67"/>
      <c r="M25" s="73">
        <v>8</v>
      </c>
      <c r="N25" s="73">
        <v>154.85</v>
      </c>
      <c r="O25" s="73">
        <v>3.65</v>
      </c>
      <c r="P25" s="67"/>
      <c r="Q25" s="67"/>
      <c r="R25" s="73">
        <v>166.5</v>
      </c>
      <c r="S25" s="67"/>
      <c r="T25" s="73">
        <v>188</v>
      </c>
      <c r="U25" s="73">
        <v>3638.98</v>
      </c>
      <c r="V25" s="73">
        <v>128.66</v>
      </c>
      <c r="W25" s="67"/>
      <c r="X25" s="67"/>
      <c r="Y25" s="73">
        <v>3955.64</v>
      </c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73">
        <v>31.8</v>
      </c>
      <c r="AM25" s="73">
        <v>94.78</v>
      </c>
      <c r="AN25" s="73">
        <v>126.58</v>
      </c>
      <c r="AO25" s="73">
        <v>459.51</v>
      </c>
      <c r="AP25" s="73">
        <v>55.52</v>
      </c>
      <c r="AQ25" s="73">
        <v>237.4</v>
      </c>
      <c r="AR25" s="73">
        <v>169.91</v>
      </c>
      <c r="AS25" s="73">
        <v>922.34</v>
      </c>
      <c r="AT25" s="73">
        <v>20.34</v>
      </c>
      <c r="AU25" s="73">
        <v>55.52</v>
      </c>
      <c r="AV25" s="73">
        <v>237.4</v>
      </c>
      <c r="AW25" s="73">
        <v>103.38</v>
      </c>
      <c r="AX25" s="73">
        <v>416.64</v>
      </c>
    </row>
    <row r="26" spans="1:50" x14ac:dyDescent="0.25">
      <c r="A26" s="67" t="s">
        <v>52</v>
      </c>
      <c r="B26" s="67"/>
      <c r="C26" s="67"/>
      <c r="D26" s="67"/>
      <c r="E26" s="67"/>
      <c r="F26" s="67" t="s">
        <v>157</v>
      </c>
      <c r="G26" s="67" t="s">
        <v>159</v>
      </c>
      <c r="H26" s="67" t="s">
        <v>20</v>
      </c>
      <c r="I26" s="72" t="s">
        <v>398</v>
      </c>
      <c r="J26" s="67"/>
      <c r="K26" s="73">
        <v>482.8</v>
      </c>
      <c r="L26" s="67"/>
      <c r="M26" s="67"/>
      <c r="N26" s="73">
        <v>22.5</v>
      </c>
      <c r="O26" s="67"/>
      <c r="P26" s="67"/>
      <c r="Q26" s="67"/>
      <c r="R26" s="73">
        <v>22.5</v>
      </c>
      <c r="S26" s="67"/>
      <c r="T26" s="67"/>
      <c r="U26" s="73">
        <v>562.5</v>
      </c>
      <c r="V26" s="67"/>
      <c r="W26" s="67"/>
      <c r="X26" s="67"/>
      <c r="Y26" s="73">
        <v>562.5</v>
      </c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73">
        <v>25.48</v>
      </c>
      <c r="AP26" s="73">
        <v>8.16</v>
      </c>
      <c r="AQ26" s="73">
        <v>34.880000000000003</v>
      </c>
      <c r="AR26" s="73">
        <v>11.18</v>
      </c>
      <c r="AS26" s="73">
        <v>79.7</v>
      </c>
      <c r="AT26" s="73">
        <v>3.38</v>
      </c>
      <c r="AU26" s="73">
        <v>8.16</v>
      </c>
      <c r="AV26" s="73">
        <v>34.880000000000003</v>
      </c>
      <c r="AW26" s="73">
        <v>15.19</v>
      </c>
      <c r="AX26" s="73">
        <v>61.61</v>
      </c>
    </row>
    <row r="27" spans="1:50" x14ac:dyDescent="0.25">
      <c r="A27" s="67" t="s">
        <v>52</v>
      </c>
      <c r="B27" s="67"/>
      <c r="C27" s="67"/>
      <c r="D27" s="67"/>
      <c r="E27" s="67"/>
      <c r="F27" s="67" t="s">
        <v>123</v>
      </c>
      <c r="G27" s="67" t="s">
        <v>124</v>
      </c>
      <c r="H27" s="67" t="s">
        <v>125</v>
      </c>
      <c r="I27" s="72" t="s">
        <v>399</v>
      </c>
      <c r="J27" s="67"/>
      <c r="K27" s="73">
        <v>1657.63</v>
      </c>
      <c r="L27" s="67"/>
      <c r="M27" s="73">
        <v>4</v>
      </c>
      <c r="N27" s="73">
        <v>84.52</v>
      </c>
      <c r="O27" s="67"/>
      <c r="P27" s="67"/>
      <c r="Q27" s="67"/>
      <c r="R27" s="73">
        <v>88.52</v>
      </c>
      <c r="S27" s="67"/>
      <c r="T27" s="73">
        <v>101.2</v>
      </c>
      <c r="U27" s="73">
        <v>2138.36</v>
      </c>
      <c r="V27" s="67"/>
      <c r="W27" s="67"/>
      <c r="X27" s="67"/>
      <c r="Y27" s="73">
        <v>2239.56</v>
      </c>
      <c r="Z27" s="73">
        <v>89.58</v>
      </c>
      <c r="AA27" s="73">
        <v>89.58</v>
      </c>
      <c r="AB27" s="67"/>
      <c r="AC27" s="73">
        <v>134.37</v>
      </c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73">
        <v>134.37</v>
      </c>
      <c r="AO27" s="73">
        <v>202.63</v>
      </c>
      <c r="AP27" s="73">
        <v>32.47</v>
      </c>
      <c r="AQ27" s="73">
        <v>138.86000000000001</v>
      </c>
      <c r="AR27" s="73">
        <v>73.599999999999994</v>
      </c>
      <c r="AS27" s="73">
        <v>447.56</v>
      </c>
      <c r="AT27" s="73">
        <v>0</v>
      </c>
      <c r="AU27" s="73">
        <v>32.479999999999997</v>
      </c>
      <c r="AV27" s="73">
        <v>138.85</v>
      </c>
      <c r="AW27" s="73">
        <v>0</v>
      </c>
      <c r="AX27" s="73">
        <v>171.33</v>
      </c>
    </row>
    <row r="28" spans="1:50" x14ac:dyDescent="0.25">
      <c r="A28" s="67" t="s">
        <v>52</v>
      </c>
      <c r="B28" s="67"/>
      <c r="C28" s="67"/>
      <c r="D28" s="67"/>
      <c r="E28" s="67"/>
      <c r="F28" s="67" t="s">
        <v>126</v>
      </c>
      <c r="G28" s="67" t="s">
        <v>127</v>
      </c>
      <c r="H28" s="67" t="s">
        <v>38</v>
      </c>
      <c r="I28" s="72" t="s">
        <v>400</v>
      </c>
      <c r="J28" s="67"/>
      <c r="K28" s="73">
        <v>1995.01</v>
      </c>
      <c r="L28" s="67"/>
      <c r="M28" s="73">
        <v>8</v>
      </c>
      <c r="N28" s="73">
        <v>98.55</v>
      </c>
      <c r="O28" s="67"/>
      <c r="P28" s="67"/>
      <c r="Q28" s="73">
        <v>4</v>
      </c>
      <c r="R28" s="73">
        <v>110.55</v>
      </c>
      <c r="S28" s="67"/>
      <c r="T28" s="73">
        <v>239.44</v>
      </c>
      <c r="U28" s="73">
        <v>2949.6</v>
      </c>
      <c r="V28" s="67"/>
      <c r="W28" s="67"/>
      <c r="X28" s="73">
        <v>119.72</v>
      </c>
      <c r="Y28" s="73">
        <v>3308.76</v>
      </c>
      <c r="Z28" s="73">
        <v>132.35</v>
      </c>
      <c r="AA28" s="73">
        <v>132.35</v>
      </c>
      <c r="AB28" s="67"/>
      <c r="AC28" s="73">
        <v>661.75</v>
      </c>
      <c r="AD28" s="67"/>
      <c r="AE28" s="67"/>
      <c r="AF28" s="67"/>
      <c r="AG28" s="67"/>
      <c r="AH28" s="73">
        <v>0</v>
      </c>
      <c r="AI28" s="67"/>
      <c r="AJ28" s="67"/>
      <c r="AK28" s="73">
        <v>38.46</v>
      </c>
      <c r="AL28" s="67"/>
      <c r="AM28" s="67"/>
      <c r="AN28" s="73">
        <v>700.21</v>
      </c>
      <c r="AO28" s="73">
        <v>263.02</v>
      </c>
      <c r="AP28" s="73">
        <v>47.42</v>
      </c>
      <c r="AQ28" s="73">
        <v>202.76</v>
      </c>
      <c r="AR28" s="73">
        <v>100.34</v>
      </c>
      <c r="AS28" s="73">
        <v>613.54</v>
      </c>
      <c r="AT28" s="73">
        <v>0</v>
      </c>
      <c r="AU28" s="73">
        <v>47.42</v>
      </c>
      <c r="AV28" s="73">
        <v>202.76</v>
      </c>
      <c r="AW28" s="73">
        <v>0</v>
      </c>
      <c r="AX28" s="73">
        <v>250.18</v>
      </c>
    </row>
    <row r="29" spans="1:50" x14ac:dyDescent="0.25">
      <c r="A29" s="67" t="s">
        <v>52</v>
      </c>
      <c r="B29" s="67"/>
      <c r="C29" s="67"/>
      <c r="D29" s="67"/>
      <c r="E29" s="67"/>
      <c r="F29" s="67" t="s">
        <v>130</v>
      </c>
      <c r="G29" s="67" t="s">
        <v>131</v>
      </c>
      <c r="H29" s="67"/>
      <c r="I29" s="72" t="s">
        <v>401</v>
      </c>
      <c r="J29" s="67"/>
      <c r="K29" s="73">
        <v>2253.83</v>
      </c>
      <c r="L29" s="67"/>
      <c r="M29" s="73">
        <v>8</v>
      </c>
      <c r="N29" s="73">
        <v>116.9</v>
      </c>
      <c r="O29" s="67"/>
      <c r="P29" s="67"/>
      <c r="Q29" s="67"/>
      <c r="R29" s="73">
        <v>124.9</v>
      </c>
      <c r="S29" s="67"/>
      <c r="T29" s="73">
        <v>193.68</v>
      </c>
      <c r="U29" s="73">
        <v>2830.15</v>
      </c>
      <c r="V29" s="67"/>
      <c r="W29" s="67"/>
      <c r="X29" s="67"/>
      <c r="Y29" s="73">
        <v>3023.83</v>
      </c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73">
        <v>9.8000000000000007</v>
      </c>
      <c r="AK29" s="67"/>
      <c r="AL29" s="73">
        <v>31.8</v>
      </c>
      <c r="AM29" s="73">
        <v>94.78</v>
      </c>
      <c r="AN29" s="73">
        <v>136.38</v>
      </c>
      <c r="AO29" s="73">
        <v>296.49</v>
      </c>
      <c r="AP29" s="73">
        <v>41.87</v>
      </c>
      <c r="AQ29" s="73">
        <v>179.02</v>
      </c>
      <c r="AR29" s="73">
        <v>116.24</v>
      </c>
      <c r="AS29" s="73">
        <v>633.62</v>
      </c>
      <c r="AT29" s="73">
        <v>0</v>
      </c>
      <c r="AU29" s="73">
        <v>41.87</v>
      </c>
      <c r="AV29" s="73">
        <v>179.03</v>
      </c>
      <c r="AW29" s="73">
        <v>0</v>
      </c>
      <c r="AX29" s="73">
        <v>220.9</v>
      </c>
    </row>
    <row r="30" spans="1:50" x14ac:dyDescent="0.25">
      <c r="A30" s="67" t="s">
        <v>52</v>
      </c>
      <c r="B30" s="67"/>
      <c r="C30" s="67"/>
      <c r="D30" s="67"/>
      <c r="E30" s="67"/>
      <c r="F30" s="67" t="s">
        <v>48</v>
      </c>
      <c r="G30" s="67" t="s">
        <v>49</v>
      </c>
      <c r="H30" s="67" t="s">
        <v>50</v>
      </c>
      <c r="I30" s="72" t="s">
        <v>402</v>
      </c>
      <c r="J30" s="67"/>
      <c r="K30" s="73">
        <v>1738.86</v>
      </c>
      <c r="L30" s="67"/>
      <c r="M30" s="67"/>
      <c r="N30" s="67"/>
      <c r="O30" s="67"/>
      <c r="P30" s="73">
        <v>0</v>
      </c>
      <c r="Q30" s="67"/>
      <c r="R30" s="73">
        <v>0</v>
      </c>
      <c r="S30" s="67"/>
      <c r="T30" s="67"/>
      <c r="U30" s="67"/>
      <c r="V30" s="67"/>
      <c r="W30" s="73">
        <v>2971.16</v>
      </c>
      <c r="X30" s="67"/>
      <c r="Y30" s="73">
        <v>2971.16</v>
      </c>
      <c r="Z30" s="73">
        <v>118.84</v>
      </c>
      <c r="AA30" s="73">
        <v>118.84</v>
      </c>
      <c r="AB30" s="67"/>
      <c r="AC30" s="73">
        <v>207.98</v>
      </c>
      <c r="AD30" s="67"/>
      <c r="AE30" s="67"/>
      <c r="AF30" s="67"/>
      <c r="AG30" s="67"/>
      <c r="AH30" s="67"/>
      <c r="AI30" s="67"/>
      <c r="AJ30" s="67"/>
      <c r="AK30" s="73">
        <v>146.16</v>
      </c>
      <c r="AL30" s="67"/>
      <c r="AM30" s="73">
        <v>539.9</v>
      </c>
      <c r="AN30" s="73">
        <v>894.04</v>
      </c>
      <c r="AO30" s="73">
        <v>116.94</v>
      </c>
      <c r="AP30" s="73">
        <v>33.14</v>
      </c>
      <c r="AQ30" s="73">
        <v>141.68</v>
      </c>
      <c r="AR30" s="73">
        <v>46.5</v>
      </c>
      <c r="AS30" s="73">
        <v>338.26</v>
      </c>
      <c r="AT30" s="73">
        <v>0</v>
      </c>
      <c r="AU30" s="73">
        <v>33.14</v>
      </c>
      <c r="AV30" s="73">
        <v>141.68</v>
      </c>
      <c r="AW30" s="73">
        <v>0</v>
      </c>
      <c r="AX30" s="73">
        <v>174.82</v>
      </c>
    </row>
    <row r="31" spans="1:50" x14ac:dyDescent="0.25">
      <c r="A31" s="67" t="s">
        <v>52</v>
      </c>
      <c r="B31" s="67"/>
      <c r="C31" s="67"/>
      <c r="D31" s="67"/>
      <c r="E31" s="67"/>
      <c r="F31" s="67" t="s">
        <v>134</v>
      </c>
      <c r="G31" s="67" t="s">
        <v>135</v>
      </c>
      <c r="H31" s="67"/>
      <c r="I31" s="72" t="s">
        <v>403</v>
      </c>
      <c r="J31" s="67"/>
      <c r="K31" s="73">
        <v>2312.48</v>
      </c>
      <c r="L31" s="67"/>
      <c r="M31" s="73">
        <v>8</v>
      </c>
      <c r="N31" s="73">
        <v>128.82</v>
      </c>
      <c r="O31" s="67"/>
      <c r="P31" s="67"/>
      <c r="Q31" s="73">
        <v>4</v>
      </c>
      <c r="R31" s="73">
        <v>140.82</v>
      </c>
      <c r="S31" s="67"/>
      <c r="T31" s="73">
        <v>184.8</v>
      </c>
      <c r="U31" s="73">
        <v>2975.74</v>
      </c>
      <c r="V31" s="67"/>
      <c r="W31" s="67"/>
      <c r="X31" s="73">
        <v>92.4</v>
      </c>
      <c r="Y31" s="73">
        <v>3252.94</v>
      </c>
      <c r="Z31" s="73">
        <v>130.11000000000001</v>
      </c>
      <c r="AA31" s="73">
        <v>130.11000000000001</v>
      </c>
      <c r="AB31" s="67"/>
      <c r="AC31" s="73">
        <v>260.24</v>
      </c>
      <c r="AD31" s="67"/>
      <c r="AE31" s="67"/>
      <c r="AF31" s="67"/>
      <c r="AG31" s="67"/>
      <c r="AH31" s="67"/>
      <c r="AI31" s="67"/>
      <c r="AJ31" s="67"/>
      <c r="AK31" s="73">
        <v>0</v>
      </c>
      <c r="AL31" s="67"/>
      <c r="AM31" s="73">
        <v>0</v>
      </c>
      <c r="AN31" s="73">
        <v>260.24</v>
      </c>
      <c r="AO31" s="73">
        <v>309.13</v>
      </c>
      <c r="AP31" s="73">
        <v>47.17</v>
      </c>
      <c r="AQ31" s="73">
        <v>201.68</v>
      </c>
      <c r="AR31" s="73">
        <v>122.24</v>
      </c>
      <c r="AS31" s="73">
        <v>680.22</v>
      </c>
      <c r="AT31" s="73">
        <v>0</v>
      </c>
      <c r="AU31" s="73">
        <v>47.17</v>
      </c>
      <c r="AV31" s="73">
        <v>201.68</v>
      </c>
      <c r="AW31" s="73">
        <v>0</v>
      </c>
      <c r="AX31" s="73">
        <v>248.85</v>
      </c>
    </row>
    <row r="32" spans="1:50" x14ac:dyDescent="0.25">
      <c r="A32" s="67" t="s">
        <v>52</v>
      </c>
      <c r="B32" s="67"/>
      <c r="C32" s="67"/>
      <c r="D32" s="67"/>
      <c r="E32" s="67"/>
      <c r="F32" s="67" t="s">
        <v>139</v>
      </c>
      <c r="G32" s="67" t="s">
        <v>140</v>
      </c>
      <c r="H32" s="67" t="s">
        <v>125</v>
      </c>
      <c r="I32" s="72" t="s">
        <v>404</v>
      </c>
      <c r="J32" s="67"/>
      <c r="K32" s="73">
        <v>1807.22</v>
      </c>
      <c r="L32" s="67"/>
      <c r="M32" s="73">
        <v>8</v>
      </c>
      <c r="N32" s="73">
        <v>95.33</v>
      </c>
      <c r="O32" s="67"/>
      <c r="P32" s="67"/>
      <c r="Q32" s="67"/>
      <c r="R32" s="73">
        <v>103.33</v>
      </c>
      <c r="S32" s="67"/>
      <c r="T32" s="73">
        <v>197.76</v>
      </c>
      <c r="U32" s="73">
        <v>2356.56</v>
      </c>
      <c r="V32" s="67"/>
      <c r="W32" s="67"/>
      <c r="X32" s="67"/>
      <c r="Y32" s="73">
        <v>2554.3200000000002</v>
      </c>
      <c r="Z32" s="73">
        <v>102.17</v>
      </c>
      <c r="AA32" s="73">
        <v>102.17</v>
      </c>
      <c r="AB32" s="67"/>
      <c r="AC32" s="73">
        <v>153.26</v>
      </c>
      <c r="AD32" s="67"/>
      <c r="AE32" s="67"/>
      <c r="AF32" s="67"/>
      <c r="AG32" s="67"/>
      <c r="AH32" s="67"/>
      <c r="AI32" s="67"/>
      <c r="AJ32" s="67"/>
      <c r="AK32" s="67"/>
      <c r="AL32" s="67"/>
      <c r="AM32" s="73">
        <v>94.78</v>
      </c>
      <c r="AN32" s="73">
        <v>248.04</v>
      </c>
      <c r="AO32" s="73">
        <v>226.75</v>
      </c>
      <c r="AP32" s="73">
        <v>35.659999999999997</v>
      </c>
      <c r="AQ32" s="73">
        <v>152.49</v>
      </c>
      <c r="AR32" s="73">
        <v>84.16</v>
      </c>
      <c r="AS32" s="73">
        <v>499.06</v>
      </c>
      <c r="AT32" s="73">
        <v>0</v>
      </c>
      <c r="AU32" s="73">
        <v>35.67</v>
      </c>
      <c r="AV32" s="73">
        <v>152.49</v>
      </c>
      <c r="AW32" s="73">
        <v>0</v>
      </c>
      <c r="AX32" s="73">
        <v>188.16</v>
      </c>
    </row>
    <row r="33" spans="1:50" x14ac:dyDescent="0.25">
      <c r="A33" s="67" t="s">
        <v>52</v>
      </c>
      <c r="B33" s="67"/>
      <c r="C33" s="67"/>
      <c r="D33" s="67"/>
      <c r="E33" s="67"/>
      <c r="F33" s="67" t="s">
        <v>141</v>
      </c>
      <c r="G33" s="67" t="s">
        <v>142</v>
      </c>
      <c r="H33" s="67"/>
      <c r="I33" s="72" t="s">
        <v>405</v>
      </c>
      <c r="J33" s="67"/>
      <c r="K33" s="73">
        <v>3643.29</v>
      </c>
      <c r="L33" s="67"/>
      <c r="M33" s="73">
        <v>8</v>
      </c>
      <c r="N33" s="73">
        <v>147.55000000000001</v>
      </c>
      <c r="O33" s="73">
        <v>6.5</v>
      </c>
      <c r="P33" s="67"/>
      <c r="Q33" s="73">
        <v>8</v>
      </c>
      <c r="R33" s="73">
        <v>170.05</v>
      </c>
      <c r="S33" s="67"/>
      <c r="T33" s="73">
        <v>235.2</v>
      </c>
      <c r="U33" s="73">
        <v>4337.97</v>
      </c>
      <c r="V33" s="73">
        <v>286.64999999999998</v>
      </c>
      <c r="W33" s="67"/>
      <c r="X33" s="73">
        <v>235.2</v>
      </c>
      <c r="Y33" s="73">
        <v>5095.0200000000004</v>
      </c>
      <c r="Z33" s="73">
        <v>203.8</v>
      </c>
      <c r="AA33" s="73">
        <v>203.8</v>
      </c>
      <c r="AB33" s="67"/>
      <c r="AC33" s="73">
        <v>254.75</v>
      </c>
      <c r="AD33" s="67"/>
      <c r="AE33" s="73">
        <v>29.3</v>
      </c>
      <c r="AF33" s="73">
        <v>44.78</v>
      </c>
      <c r="AG33" s="67"/>
      <c r="AH33" s="67"/>
      <c r="AI33" s="67"/>
      <c r="AJ33" s="73">
        <v>9.8000000000000007</v>
      </c>
      <c r="AK33" s="67"/>
      <c r="AL33" s="73">
        <v>107.02</v>
      </c>
      <c r="AM33" s="73">
        <v>53.62</v>
      </c>
      <c r="AN33" s="73">
        <v>499.27</v>
      </c>
      <c r="AO33" s="73">
        <v>416.24</v>
      </c>
      <c r="AP33" s="73">
        <v>70.760000000000005</v>
      </c>
      <c r="AQ33" s="73">
        <v>302.54000000000002</v>
      </c>
      <c r="AR33" s="73">
        <v>162.91999999999999</v>
      </c>
      <c r="AS33" s="73">
        <v>952.46</v>
      </c>
      <c r="AT33" s="73">
        <v>0</v>
      </c>
      <c r="AU33" s="73">
        <v>70.760000000000005</v>
      </c>
      <c r="AV33" s="73">
        <v>302.55</v>
      </c>
      <c r="AW33" s="73">
        <v>0</v>
      </c>
      <c r="AX33" s="73">
        <v>373.31</v>
      </c>
    </row>
    <row r="34" spans="1:50" ht="25.5" x14ac:dyDescent="0.25">
      <c r="A34" s="67" t="s">
        <v>61</v>
      </c>
      <c r="B34" s="67"/>
      <c r="C34" s="67"/>
      <c r="D34" s="67"/>
      <c r="E34" s="67"/>
      <c r="F34" s="67" t="s">
        <v>56</v>
      </c>
      <c r="G34" s="67" t="s">
        <v>136</v>
      </c>
      <c r="H34" s="67"/>
      <c r="I34" s="72" t="s">
        <v>406</v>
      </c>
      <c r="J34" s="67"/>
      <c r="K34" s="73">
        <v>0</v>
      </c>
      <c r="L34" s="67"/>
      <c r="M34" s="67"/>
      <c r="N34" s="73">
        <v>15</v>
      </c>
      <c r="O34" s="67"/>
      <c r="P34" s="67"/>
      <c r="Q34" s="67"/>
      <c r="R34" s="73">
        <v>15</v>
      </c>
      <c r="S34" s="67"/>
      <c r="T34" s="67"/>
      <c r="U34" s="73">
        <v>1050</v>
      </c>
      <c r="V34" s="67"/>
      <c r="W34" s="67"/>
      <c r="X34" s="67"/>
      <c r="Y34" s="73">
        <v>1050</v>
      </c>
      <c r="Z34" s="73">
        <v>42</v>
      </c>
      <c r="AA34" s="73">
        <v>42</v>
      </c>
      <c r="AB34" s="67"/>
      <c r="AC34" s="73">
        <v>969.68</v>
      </c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73">
        <v>969.68</v>
      </c>
      <c r="AO34" s="73">
        <v>0</v>
      </c>
      <c r="AP34" s="73">
        <v>15.22</v>
      </c>
      <c r="AQ34" s="73">
        <v>65.099999999999994</v>
      </c>
      <c r="AR34" s="73">
        <v>0</v>
      </c>
      <c r="AS34" s="73">
        <v>80.319999999999993</v>
      </c>
      <c r="AT34" s="73">
        <v>0</v>
      </c>
      <c r="AU34" s="73">
        <v>15.23</v>
      </c>
      <c r="AV34" s="73">
        <v>65.099999999999994</v>
      </c>
      <c r="AW34" s="73">
        <v>0</v>
      </c>
      <c r="AX34" s="73">
        <v>80.33</v>
      </c>
    </row>
    <row r="35" spans="1:50" ht="25.5" x14ac:dyDescent="0.25">
      <c r="A35" s="67" t="s">
        <v>61</v>
      </c>
      <c r="B35" s="67"/>
      <c r="C35" s="67"/>
      <c r="D35" s="67"/>
      <c r="E35" s="67"/>
      <c r="F35" s="67" t="s">
        <v>58</v>
      </c>
      <c r="G35" s="67" t="s">
        <v>59</v>
      </c>
      <c r="H35" s="67" t="s">
        <v>44</v>
      </c>
      <c r="I35" s="72" t="s">
        <v>407</v>
      </c>
      <c r="J35" s="67"/>
      <c r="K35" s="73">
        <v>4907.1899999999996</v>
      </c>
      <c r="L35" s="67"/>
      <c r="M35" s="67"/>
      <c r="N35" s="67"/>
      <c r="O35" s="67"/>
      <c r="P35" s="73">
        <v>0</v>
      </c>
      <c r="Q35" s="67"/>
      <c r="R35" s="73">
        <v>0</v>
      </c>
      <c r="S35" s="67"/>
      <c r="T35" s="67"/>
      <c r="U35" s="67"/>
      <c r="V35" s="67"/>
      <c r="W35" s="73">
        <v>7071.38</v>
      </c>
      <c r="X35" s="67"/>
      <c r="Y35" s="73">
        <v>7071.38</v>
      </c>
      <c r="Z35" s="73">
        <v>282.86</v>
      </c>
      <c r="AA35" s="73">
        <v>282.86</v>
      </c>
      <c r="AB35" s="67"/>
      <c r="AC35" s="67"/>
      <c r="AD35" s="67"/>
      <c r="AE35" s="67"/>
      <c r="AF35" s="67"/>
      <c r="AG35" s="67"/>
      <c r="AH35" s="67"/>
      <c r="AI35" s="73">
        <v>424.28</v>
      </c>
      <c r="AJ35" s="73">
        <v>9.8000000000000007</v>
      </c>
      <c r="AK35" s="73">
        <v>138.46</v>
      </c>
      <c r="AL35" s="73">
        <v>31.82</v>
      </c>
      <c r="AM35" s="73">
        <v>0</v>
      </c>
      <c r="AN35" s="73">
        <v>604.36</v>
      </c>
      <c r="AO35" s="73">
        <v>688.18</v>
      </c>
      <c r="AP35" s="73">
        <v>99.93</v>
      </c>
      <c r="AQ35" s="73">
        <v>427.26</v>
      </c>
      <c r="AR35" s="73">
        <v>344.46</v>
      </c>
      <c r="AS35" s="73">
        <v>1559.83</v>
      </c>
      <c r="AT35" s="73">
        <v>0</v>
      </c>
      <c r="AU35" s="73">
        <v>99.92</v>
      </c>
      <c r="AV35" s="73">
        <v>427.26</v>
      </c>
      <c r="AW35" s="73">
        <v>0</v>
      </c>
      <c r="AX35" s="73">
        <v>527.17999999999995</v>
      </c>
    </row>
    <row r="36" spans="1:50" ht="25.5" x14ac:dyDescent="0.25">
      <c r="A36" s="67" t="s">
        <v>66</v>
      </c>
      <c r="B36" s="67"/>
      <c r="C36" s="67"/>
      <c r="D36" s="67"/>
      <c r="E36" s="67"/>
      <c r="F36" s="67" t="s">
        <v>64</v>
      </c>
      <c r="G36" s="67" t="s">
        <v>65</v>
      </c>
      <c r="H36" s="67"/>
      <c r="I36" s="72" t="s">
        <v>408</v>
      </c>
      <c r="J36" s="67"/>
      <c r="K36" s="73">
        <v>1865.07</v>
      </c>
      <c r="L36" s="67"/>
      <c r="M36" s="73">
        <v>8</v>
      </c>
      <c r="N36" s="73">
        <v>151.05000000000001</v>
      </c>
      <c r="O36" s="73">
        <v>1.78</v>
      </c>
      <c r="P36" s="67"/>
      <c r="Q36" s="67"/>
      <c r="R36" s="73">
        <v>160.83000000000001</v>
      </c>
      <c r="S36" s="67"/>
      <c r="T36" s="73">
        <v>131.04</v>
      </c>
      <c r="U36" s="73">
        <v>2474.1999999999998</v>
      </c>
      <c r="V36" s="73">
        <v>43.73</v>
      </c>
      <c r="W36" s="67"/>
      <c r="X36" s="67"/>
      <c r="Y36" s="73">
        <v>2648.97</v>
      </c>
      <c r="Z36" s="73">
        <v>105.96</v>
      </c>
      <c r="AA36" s="73">
        <v>105.96</v>
      </c>
      <c r="AB36" s="67"/>
      <c r="AC36" s="73">
        <v>132.44999999999999</v>
      </c>
      <c r="AD36" s="67"/>
      <c r="AE36" s="67"/>
      <c r="AF36" s="67"/>
      <c r="AG36" s="67"/>
      <c r="AH36" s="73">
        <v>0</v>
      </c>
      <c r="AI36" s="67"/>
      <c r="AJ36" s="73">
        <v>9.8000000000000007</v>
      </c>
      <c r="AK36" s="73">
        <v>103.84</v>
      </c>
      <c r="AL36" s="73">
        <v>31.8</v>
      </c>
      <c r="AM36" s="73">
        <v>53.62</v>
      </c>
      <c r="AN36" s="73">
        <v>331.51</v>
      </c>
      <c r="AO36" s="73">
        <v>189.32</v>
      </c>
      <c r="AP36" s="73">
        <v>35.520000000000003</v>
      </c>
      <c r="AQ36" s="73">
        <v>151.9</v>
      </c>
      <c r="AR36" s="73">
        <v>75.650000000000006</v>
      </c>
      <c r="AS36" s="73">
        <v>452.39</v>
      </c>
      <c r="AT36" s="73">
        <v>0</v>
      </c>
      <c r="AU36" s="73">
        <v>35.520000000000003</v>
      </c>
      <c r="AV36" s="73">
        <v>151.9</v>
      </c>
      <c r="AW36" s="73">
        <v>0</v>
      </c>
      <c r="AX36" s="73">
        <v>187.42</v>
      </c>
    </row>
    <row r="37" spans="1:50" ht="25.5" x14ac:dyDescent="0.25">
      <c r="A37" s="67" t="s">
        <v>66</v>
      </c>
      <c r="B37" s="67"/>
      <c r="C37" s="67"/>
      <c r="D37" s="67"/>
      <c r="E37" s="67"/>
      <c r="F37" s="67" t="s">
        <v>67</v>
      </c>
      <c r="G37" s="67" t="s">
        <v>68</v>
      </c>
      <c r="H37" s="67" t="s">
        <v>30</v>
      </c>
      <c r="I37" s="72" t="s">
        <v>409</v>
      </c>
      <c r="J37" s="67"/>
      <c r="K37" s="73">
        <v>2254.15</v>
      </c>
      <c r="L37" s="67"/>
      <c r="M37" s="73">
        <v>8</v>
      </c>
      <c r="N37" s="73">
        <v>136</v>
      </c>
      <c r="O37" s="73">
        <v>11.66</v>
      </c>
      <c r="P37" s="67"/>
      <c r="Q37" s="73">
        <v>16</v>
      </c>
      <c r="R37" s="73">
        <v>171.66</v>
      </c>
      <c r="S37" s="67"/>
      <c r="T37" s="73">
        <v>154.24</v>
      </c>
      <c r="U37" s="73">
        <v>2622.08</v>
      </c>
      <c r="V37" s="73">
        <v>337.2</v>
      </c>
      <c r="W37" s="67"/>
      <c r="X37" s="73">
        <v>308.48</v>
      </c>
      <c r="Y37" s="73">
        <v>3422</v>
      </c>
      <c r="Z37" s="73">
        <v>136.88</v>
      </c>
      <c r="AA37" s="73">
        <v>136.88</v>
      </c>
      <c r="AB37" s="67"/>
      <c r="AC37" s="73">
        <v>239.54</v>
      </c>
      <c r="AD37" s="73">
        <v>165.6</v>
      </c>
      <c r="AE37" s="67"/>
      <c r="AF37" s="67"/>
      <c r="AG37" s="67"/>
      <c r="AH37" s="67"/>
      <c r="AI37" s="67"/>
      <c r="AJ37" s="73">
        <v>9.8000000000000007</v>
      </c>
      <c r="AK37" s="67"/>
      <c r="AL37" s="73">
        <v>31.82</v>
      </c>
      <c r="AM37" s="73">
        <v>6.6</v>
      </c>
      <c r="AN37" s="73">
        <v>453.36</v>
      </c>
      <c r="AO37" s="73">
        <v>326.10000000000002</v>
      </c>
      <c r="AP37" s="73">
        <v>48.92</v>
      </c>
      <c r="AQ37" s="73">
        <v>209.17</v>
      </c>
      <c r="AR37" s="73">
        <v>130.30000000000001</v>
      </c>
      <c r="AS37" s="73">
        <v>714.49</v>
      </c>
      <c r="AT37" s="73">
        <v>0</v>
      </c>
      <c r="AU37" s="73">
        <v>48.92</v>
      </c>
      <c r="AV37" s="73">
        <v>209.17</v>
      </c>
      <c r="AW37" s="73">
        <v>0</v>
      </c>
      <c r="AX37" s="73">
        <v>258.08999999999997</v>
      </c>
    </row>
    <row r="38" spans="1:50" ht="25.5" x14ac:dyDescent="0.25">
      <c r="A38" s="67" t="s">
        <v>66</v>
      </c>
      <c r="B38" s="67"/>
      <c r="C38" s="67"/>
      <c r="D38" s="67"/>
      <c r="E38" s="67"/>
      <c r="F38" s="67" t="s">
        <v>71</v>
      </c>
      <c r="G38" s="67" t="s">
        <v>72</v>
      </c>
      <c r="H38" s="67"/>
      <c r="I38" s="72" t="s">
        <v>410</v>
      </c>
      <c r="J38" s="67"/>
      <c r="K38" s="73">
        <v>1874.38</v>
      </c>
      <c r="L38" s="67"/>
      <c r="M38" s="73">
        <v>8</v>
      </c>
      <c r="N38" s="73">
        <v>145.1</v>
      </c>
      <c r="O38" s="73">
        <v>2.0499999999999998</v>
      </c>
      <c r="P38" s="67"/>
      <c r="Q38" s="73">
        <v>8</v>
      </c>
      <c r="R38" s="73">
        <v>163.15</v>
      </c>
      <c r="S38" s="67"/>
      <c r="T38" s="73">
        <v>119.52</v>
      </c>
      <c r="U38" s="73">
        <v>2167.8000000000002</v>
      </c>
      <c r="V38" s="73">
        <v>45.94</v>
      </c>
      <c r="W38" s="67"/>
      <c r="X38" s="73">
        <v>119.52</v>
      </c>
      <c r="Y38" s="73">
        <v>2452.7800000000002</v>
      </c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73">
        <v>9.8000000000000007</v>
      </c>
      <c r="AK38" s="67"/>
      <c r="AL38" s="73">
        <v>31.82</v>
      </c>
      <c r="AM38" s="73">
        <v>94.78</v>
      </c>
      <c r="AN38" s="73">
        <v>136.4</v>
      </c>
      <c r="AO38" s="73">
        <v>189.2</v>
      </c>
      <c r="AP38" s="73">
        <v>33.590000000000003</v>
      </c>
      <c r="AQ38" s="73">
        <v>143.61000000000001</v>
      </c>
      <c r="AR38" s="73">
        <v>75.599999999999994</v>
      </c>
      <c r="AS38" s="73">
        <v>442</v>
      </c>
      <c r="AT38" s="73">
        <v>0</v>
      </c>
      <c r="AU38" s="73">
        <v>33.58</v>
      </c>
      <c r="AV38" s="73">
        <v>143.61000000000001</v>
      </c>
      <c r="AW38" s="73">
        <v>0</v>
      </c>
      <c r="AX38" s="73">
        <v>177.19</v>
      </c>
    </row>
    <row r="39" spans="1:50" ht="25.5" x14ac:dyDescent="0.25">
      <c r="A39" s="67" t="s">
        <v>66</v>
      </c>
      <c r="B39" s="67"/>
      <c r="C39" s="67"/>
      <c r="D39" s="67"/>
      <c r="E39" s="67"/>
      <c r="F39" s="67" t="s">
        <v>73</v>
      </c>
      <c r="G39" s="67" t="s">
        <v>74</v>
      </c>
      <c r="H39" s="67"/>
      <c r="I39" s="72" t="s">
        <v>411</v>
      </c>
      <c r="J39" s="67"/>
      <c r="K39" s="73">
        <v>2199.92</v>
      </c>
      <c r="L39" s="73">
        <v>0</v>
      </c>
      <c r="M39" s="73">
        <v>8</v>
      </c>
      <c r="N39" s="73">
        <v>140.97</v>
      </c>
      <c r="O39" s="73">
        <v>10.25</v>
      </c>
      <c r="P39" s="67"/>
      <c r="Q39" s="73">
        <v>16</v>
      </c>
      <c r="R39" s="73">
        <v>175.22</v>
      </c>
      <c r="S39" s="73">
        <v>247.5</v>
      </c>
      <c r="T39" s="73">
        <v>119.52</v>
      </c>
      <c r="U39" s="73">
        <v>2106.09</v>
      </c>
      <c r="V39" s="73">
        <v>229.7</v>
      </c>
      <c r="W39" s="67"/>
      <c r="X39" s="73">
        <v>239.04</v>
      </c>
      <c r="Y39" s="73">
        <v>2941.85</v>
      </c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73">
        <v>31.82</v>
      </c>
      <c r="AM39" s="73">
        <v>94.78</v>
      </c>
      <c r="AN39" s="73">
        <v>126.6</v>
      </c>
      <c r="AO39" s="73">
        <v>287.83</v>
      </c>
      <c r="AP39" s="73">
        <v>40.82</v>
      </c>
      <c r="AQ39" s="73">
        <v>174.55</v>
      </c>
      <c r="AR39" s="73">
        <v>112.13</v>
      </c>
      <c r="AS39" s="73">
        <v>615.33000000000004</v>
      </c>
      <c r="AT39" s="73">
        <v>0</v>
      </c>
      <c r="AU39" s="73">
        <v>40.82</v>
      </c>
      <c r="AV39" s="73">
        <v>174.55</v>
      </c>
      <c r="AW39" s="73">
        <v>0</v>
      </c>
      <c r="AX39" s="73">
        <v>215.37</v>
      </c>
    </row>
    <row r="40" spans="1:50" ht="25.5" x14ac:dyDescent="0.25">
      <c r="A40" s="67" t="s">
        <v>66</v>
      </c>
      <c r="B40" s="67"/>
      <c r="C40" s="67"/>
      <c r="D40" s="67"/>
      <c r="E40" s="67"/>
      <c r="F40" s="67" t="s">
        <v>76</v>
      </c>
      <c r="G40" s="67" t="s">
        <v>77</v>
      </c>
      <c r="H40" s="67" t="s">
        <v>50</v>
      </c>
      <c r="I40" s="72" t="s">
        <v>412</v>
      </c>
      <c r="J40" s="67"/>
      <c r="K40" s="73">
        <v>2791.88</v>
      </c>
      <c r="L40" s="67"/>
      <c r="M40" s="73">
        <v>8</v>
      </c>
      <c r="N40" s="73">
        <v>160</v>
      </c>
      <c r="O40" s="73">
        <v>14.37</v>
      </c>
      <c r="P40" s="67"/>
      <c r="Q40" s="67"/>
      <c r="R40" s="73">
        <v>182.37</v>
      </c>
      <c r="S40" s="67"/>
      <c r="T40" s="73">
        <v>171.36</v>
      </c>
      <c r="U40" s="73">
        <v>3427.2</v>
      </c>
      <c r="V40" s="73">
        <v>461.71</v>
      </c>
      <c r="W40" s="67"/>
      <c r="X40" s="67"/>
      <c r="Y40" s="73">
        <v>4060.27</v>
      </c>
      <c r="Z40" s="73">
        <v>162.41</v>
      </c>
      <c r="AA40" s="73">
        <v>162.41</v>
      </c>
      <c r="AB40" s="67"/>
      <c r="AC40" s="73">
        <v>243.62</v>
      </c>
      <c r="AD40" s="67"/>
      <c r="AE40" s="67"/>
      <c r="AF40" s="67"/>
      <c r="AG40" s="67"/>
      <c r="AH40" s="67"/>
      <c r="AI40" s="67"/>
      <c r="AJ40" s="73">
        <v>9.8000000000000007</v>
      </c>
      <c r="AK40" s="67"/>
      <c r="AL40" s="73">
        <v>31.82</v>
      </c>
      <c r="AM40" s="73">
        <v>94.78</v>
      </c>
      <c r="AN40" s="73">
        <v>380.02</v>
      </c>
      <c r="AO40" s="73">
        <v>426.77</v>
      </c>
      <c r="AP40" s="73">
        <v>56.9</v>
      </c>
      <c r="AQ40" s="73">
        <v>243.28</v>
      </c>
      <c r="AR40" s="73">
        <v>161.41999999999999</v>
      </c>
      <c r="AS40" s="73">
        <v>888.37</v>
      </c>
      <c r="AT40" s="73">
        <v>0</v>
      </c>
      <c r="AU40" s="73">
        <v>56.9</v>
      </c>
      <c r="AV40" s="73">
        <v>243.28</v>
      </c>
      <c r="AW40" s="73">
        <v>0</v>
      </c>
      <c r="AX40" s="73">
        <v>300.18</v>
      </c>
    </row>
    <row r="41" spans="1:50" ht="25.5" x14ac:dyDescent="0.25">
      <c r="A41" s="67" t="s">
        <v>66</v>
      </c>
      <c r="B41" s="67"/>
      <c r="C41" s="67"/>
      <c r="D41" s="67"/>
      <c r="E41" s="67"/>
      <c r="F41" s="67" t="s">
        <v>80</v>
      </c>
      <c r="G41" s="67" t="s">
        <v>81</v>
      </c>
      <c r="H41" s="67"/>
      <c r="I41" s="72" t="s">
        <v>413</v>
      </c>
      <c r="J41" s="67"/>
      <c r="K41" s="73">
        <v>2057.19</v>
      </c>
      <c r="L41" s="67"/>
      <c r="M41" s="73">
        <v>8</v>
      </c>
      <c r="N41" s="73">
        <v>142.52000000000001</v>
      </c>
      <c r="O41" s="67"/>
      <c r="P41" s="67"/>
      <c r="Q41" s="67"/>
      <c r="R41" s="73">
        <v>150.52000000000001</v>
      </c>
      <c r="S41" s="67"/>
      <c r="T41" s="73">
        <v>130.24</v>
      </c>
      <c r="U41" s="73">
        <v>2320.2199999999998</v>
      </c>
      <c r="V41" s="67"/>
      <c r="W41" s="67"/>
      <c r="X41" s="67"/>
      <c r="Y41" s="73">
        <v>2450.46</v>
      </c>
      <c r="Z41" s="73">
        <v>98.01</v>
      </c>
      <c r="AA41" s="73">
        <v>98.01</v>
      </c>
      <c r="AB41" s="67"/>
      <c r="AC41" s="73">
        <v>122.52</v>
      </c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73">
        <v>122.52</v>
      </c>
      <c r="AO41" s="73">
        <v>45.11</v>
      </c>
      <c r="AP41" s="73">
        <v>35.53</v>
      </c>
      <c r="AQ41" s="73">
        <v>151.93</v>
      </c>
      <c r="AR41" s="73">
        <v>38.18</v>
      </c>
      <c r="AS41" s="73">
        <v>270.75</v>
      </c>
      <c r="AT41" s="73">
        <v>0</v>
      </c>
      <c r="AU41" s="73">
        <v>35.53</v>
      </c>
      <c r="AV41" s="73">
        <v>151.93</v>
      </c>
      <c r="AW41" s="73">
        <v>0</v>
      </c>
      <c r="AX41" s="73">
        <v>187.46</v>
      </c>
    </row>
    <row r="42" spans="1:50" ht="25.5" x14ac:dyDescent="0.25">
      <c r="A42" s="67" t="s">
        <v>66</v>
      </c>
      <c r="B42" s="67"/>
      <c r="C42" s="67"/>
      <c r="D42" s="67"/>
      <c r="E42" s="67"/>
      <c r="F42" s="67" t="s">
        <v>89</v>
      </c>
      <c r="G42" s="67" t="s">
        <v>90</v>
      </c>
      <c r="H42" s="67" t="s">
        <v>30</v>
      </c>
      <c r="I42" s="72" t="s">
        <v>414</v>
      </c>
      <c r="J42" s="67"/>
      <c r="K42" s="73">
        <v>1824.07</v>
      </c>
      <c r="L42" s="67"/>
      <c r="M42" s="73">
        <v>8</v>
      </c>
      <c r="N42" s="73">
        <v>130.97</v>
      </c>
      <c r="O42" s="67"/>
      <c r="P42" s="67"/>
      <c r="Q42" s="73">
        <v>8</v>
      </c>
      <c r="R42" s="73">
        <v>146.97</v>
      </c>
      <c r="S42" s="67"/>
      <c r="T42" s="73">
        <v>194.24</v>
      </c>
      <c r="U42" s="73">
        <v>3179.95</v>
      </c>
      <c r="V42" s="67"/>
      <c r="W42" s="67"/>
      <c r="X42" s="73">
        <v>194.24</v>
      </c>
      <c r="Y42" s="73">
        <v>3568.43</v>
      </c>
      <c r="Z42" s="73">
        <v>142.74</v>
      </c>
      <c r="AA42" s="73">
        <v>142.74</v>
      </c>
      <c r="AB42" s="67"/>
      <c r="AC42" s="73">
        <v>249.79</v>
      </c>
      <c r="AD42" s="73">
        <v>714.16</v>
      </c>
      <c r="AE42" s="67"/>
      <c r="AF42" s="73">
        <v>46.86</v>
      </c>
      <c r="AG42" s="67"/>
      <c r="AH42" s="67"/>
      <c r="AI42" s="67"/>
      <c r="AJ42" s="67"/>
      <c r="AK42" s="73">
        <v>0</v>
      </c>
      <c r="AL42" s="73">
        <v>62.94</v>
      </c>
      <c r="AM42" s="73">
        <v>94.78</v>
      </c>
      <c r="AN42" s="73">
        <v>1168.53</v>
      </c>
      <c r="AO42" s="73">
        <v>234.92</v>
      </c>
      <c r="AP42" s="73">
        <v>48.77</v>
      </c>
      <c r="AQ42" s="73">
        <v>208.56</v>
      </c>
      <c r="AR42" s="73">
        <v>83.58</v>
      </c>
      <c r="AS42" s="73">
        <v>575.83000000000004</v>
      </c>
      <c r="AT42" s="73">
        <v>0</v>
      </c>
      <c r="AU42" s="73">
        <v>48.78</v>
      </c>
      <c r="AV42" s="73">
        <v>208.56</v>
      </c>
      <c r="AW42" s="73">
        <v>0</v>
      </c>
      <c r="AX42" s="73">
        <v>257.33999999999997</v>
      </c>
    </row>
    <row r="43" spans="1:50" ht="25.5" x14ac:dyDescent="0.25">
      <c r="A43" s="67" t="s">
        <v>66</v>
      </c>
      <c r="B43" s="67"/>
      <c r="C43" s="67"/>
      <c r="D43" s="67"/>
      <c r="E43" s="67"/>
      <c r="F43" s="67" t="s">
        <v>111</v>
      </c>
      <c r="G43" s="67" t="s">
        <v>112</v>
      </c>
      <c r="H43" s="67" t="s">
        <v>113</v>
      </c>
      <c r="I43" s="72" t="s">
        <v>415</v>
      </c>
      <c r="J43" s="67"/>
      <c r="K43" s="73">
        <v>645.45000000000005</v>
      </c>
      <c r="L43" s="67"/>
      <c r="M43" s="67"/>
      <c r="N43" s="73">
        <v>59.38</v>
      </c>
      <c r="O43" s="67"/>
      <c r="P43" s="67"/>
      <c r="Q43" s="67"/>
      <c r="R43" s="73">
        <v>59.38</v>
      </c>
      <c r="S43" s="67"/>
      <c r="T43" s="67"/>
      <c r="U43" s="73">
        <v>1027.8699999999999</v>
      </c>
      <c r="V43" s="67"/>
      <c r="W43" s="67"/>
      <c r="X43" s="67"/>
      <c r="Y43" s="73">
        <v>1027.8699999999999</v>
      </c>
      <c r="Z43" s="73">
        <v>41.1</v>
      </c>
      <c r="AA43" s="73">
        <v>41.1</v>
      </c>
      <c r="AB43" s="67"/>
      <c r="AC43" s="73">
        <v>100</v>
      </c>
      <c r="AD43" s="67"/>
      <c r="AE43" s="73">
        <v>56.22</v>
      </c>
      <c r="AF43" s="67"/>
      <c r="AG43" s="67"/>
      <c r="AH43" s="67"/>
      <c r="AI43" s="67"/>
      <c r="AJ43" s="73">
        <v>9.8000000000000007</v>
      </c>
      <c r="AK43" s="67"/>
      <c r="AL43" s="73">
        <v>31.82</v>
      </c>
      <c r="AM43" s="73">
        <v>94.78</v>
      </c>
      <c r="AN43" s="73">
        <v>292.62</v>
      </c>
      <c r="AO43" s="73">
        <v>0</v>
      </c>
      <c r="AP43" s="73">
        <v>12.93</v>
      </c>
      <c r="AQ43" s="73">
        <v>55.27</v>
      </c>
      <c r="AR43" s="73">
        <v>21.6</v>
      </c>
      <c r="AS43" s="73">
        <v>89.8</v>
      </c>
      <c r="AT43" s="73">
        <v>0</v>
      </c>
      <c r="AU43" s="73">
        <v>12.93</v>
      </c>
      <c r="AV43" s="73">
        <v>55.27</v>
      </c>
      <c r="AW43" s="73">
        <v>24.07</v>
      </c>
      <c r="AX43" s="73">
        <v>92.27</v>
      </c>
    </row>
    <row r="44" spans="1:50" ht="25.5" x14ac:dyDescent="0.25">
      <c r="A44" s="67" t="s">
        <v>66</v>
      </c>
      <c r="B44" s="67"/>
      <c r="C44" s="67"/>
      <c r="D44" s="67"/>
      <c r="E44" s="67"/>
      <c r="F44" s="67" t="s">
        <v>118</v>
      </c>
      <c r="G44" s="67" t="s">
        <v>119</v>
      </c>
      <c r="H44" s="67" t="s">
        <v>50</v>
      </c>
      <c r="I44" s="72" t="s">
        <v>416</v>
      </c>
      <c r="J44" s="67"/>
      <c r="K44" s="73">
        <v>1604.22</v>
      </c>
      <c r="L44" s="67"/>
      <c r="M44" s="73">
        <v>8</v>
      </c>
      <c r="N44" s="73">
        <v>153.80000000000001</v>
      </c>
      <c r="O44" s="73">
        <v>4.63</v>
      </c>
      <c r="P44" s="67"/>
      <c r="Q44" s="67"/>
      <c r="R44" s="73">
        <v>166.43</v>
      </c>
      <c r="S44" s="67"/>
      <c r="T44" s="73">
        <v>127.28</v>
      </c>
      <c r="U44" s="73">
        <v>2446.96</v>
      </c>
      <c r="V44" s="73">
        <v>110.49</v>
      </c>
      <c r="W44" s="67"/>
      <c r="X44" s="67"/>
      <c r="Y44" s="73">
        <v>2684.73</v>
      </c>
      <c r="Z44" s="73">
        <v>107.39</v>
      </c>
      <c r="AA44" s="73">
        <v>107.39</v>
      </c>
      <c r="AB44" s="67"/>
      <c r="AC44" s="73">
        <v>0</v>
      </c>
      <c r="AD44" s="67"/>
      <c r="AE44" s="67"/>
      <c r="AF44" s="67"/>
      <c r="AG44" s="67"/>
      <c r="AH44" s="67"/>
      <c r="AI44" s="73">
        <v>161.09</v>
      </c>
      <c r="AJ44" s="73">
        <v>18.62</v>
      </c>
      <c r="AK44" s="73">
        <v>136.54</v>
      </c>
      <c r="AL44" s="73">
        <v>63.2</v>
      </c>
      <c r="AM44" s="73">
        <v>231.5</v>
      </c>
      <c r="AN44" s="73">
        <v>610.95000000000005</v>
      </c>
      <c r="AO44" s="73">
        <v>218.18</v>
      </c>
      <c r="AP44" s="73">
        <v>32.409999999999997</v>
      </c>
      <c r="AQ44" s="73">
        <v>138.56</v>
      </c>
      <c r="AR44" s="73">
        <v>80.41</v>
      </c>
      <c r="AS44" s="73">
        <v>469.56</v>
      </c>
      <c r="AT44" s="73">
        <v>0</v>
      </c>
      <c r="AU44" s="73">
        <v>32.4</v>
      </c>
      <c r="AV44" s="73">
        <v>138.57</v>
      </c>
      <c r="AW44" s="73">
        <v>0</v>
      </c>
      <c r="AX44" s="73">
        <v>170.97</v>
      </c>
    </row>
    <row r="45" spans="1:50" ht="25.5" x14ac:dyDescent="0.25">
      <c r="A45" s="67" t="s">
        <v>66</v>
      </c>
      <c r="B45" s="67"/>
      <c r="C45" s="67"/>
      <c r="D45" s="67"/>
      <c r="E45" s="67"/>
      <c r="F45" s="67" t="s">
        <v>132</v>
      </c>
      <c r="G45" s="67" t="s">
        <v>133</v>
      </c>
      <c r="H45" s="67" t="s">
        <v>38</v>
      </c>
      <c r="I45" s="72" t="s">
        <v>417</v>
      </c>
      <c r="J45" s="67"/>
      <c r="K45" s="73">
        <v>2120.88</v>
      </c>
      <c r="L45" s="67"/>
      <c r="M45" s="73">
        <v>8</v>
      </c>
      <c r="N45" s="73">
        <v>149.78</v>
      </c>
      <c r="O45" s="73">
        <v>6.85</v>
      </c>
      <c r="P45" s="67"/>
      <c r="Q45" s="67"/>
      <c r="R45" s="73">
        <v>164.63</v>
      </c>
      <c r="S45" s="67"/>
      <c r="T45" s="73">
        <v>128</v>
      </c>
      <c r="U45" s="73">
        <v>2396.48</v>
      </c>
      <c r="V45" s="73">
        <v>164.4</v>
      </c>
      <c r="W45" s="67"/>
      <c r="X45" s="67"/>
      <c r="Y45" s="73">
        <v>2688.88</v>
      </c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73">
        <v>19.600000000000001</v>
      </c>
      <c r="AK45" s="67"/>
      <c r="AL45" s="73">
        <v>31.8</v>
      </c>
      <c r="AM45" s="73">
        <v>94.78</v>
      </c>
      <c r="AN45" s="73">
        <v>146.18</v>
      </c>
      <c r="AO45" s="73">
        <v>166.36</v>
      </c>
      <c r="AP45" s="73">
        <v>36.869999999999997</v>
      </c>
      <c r="AQ45" s="73">
        <v>157.65</v>
      </c>
      <c r="AR45" s="73">
        <v>60.94</v>
      </c>
      <c r="AS45" s="73">
        <v>421.82</v>
      </c>
      <c r="AT45" s="73">
        <v>0</v>
      </c>
      <c r="AU45" s="73">
        <v>36.869999999999997</v>
      </c>
      <c r="AV45" s="73">
        <v>157.65</v>
      </c>
      <c r="AW45" s="73">
        <v>0</v>
      </c>
      <c r="AX45" s="73">
        <v>194.52</v>
      </c>
    </row>
    <row r="46" spans="1:50" x14ac:dyDescent="0.25">
      <c r="A46" s="75"/>
      <c r="B46" s="75"/>
      <c r="C46" s="75"/>
      <c r="D46" s="75"/>
      <c r="E46" s="75"/>
      <c r="F46" s="75"/>
    </row>
    <row r="47" spans="1:50" x14ac:dyDescent="0.25">
      <c r="A47" s="76" t="s">
        <v>418</v>
      </c>
      <c r="B47" s="76" t="s">
        <v>419</v>
      </c>
      <c r="C47" s="76" t="s">
        <v>421</v>
      </c>
      <c r="D47" s="76" t="s">
        <v>422</v>
      </c>
      <c r="E47" s="75"/>
      <c r="F47" s="75"/>
      <c r="T47" s="74" t="s">
        <v>418</v>
      </c>
      <c r="U47" s="74" t="s">
        <v>419</v>
      </c>
      <c r="V47" s="74"/>
      <c r="W47" s="74" t="s">
        <v>420</v>
      </c>
      <c r="X47" s="74"/>
      <c r="Y47" s="74"/>
      <c r="Z47" s="74"/>
      <c r="AA47" s="74"/>
    </row>
  </sheetData>
  <mergeCells count="8">
    <mergeCell ref="A1:AZ1"/>
    <mergeCell ref="A2:AZ2"/>
    <mergeCell ref="L3:R3"/>
    <mergeCell ref="S3:Y3"/>
    <mergeCell ref="Z3:AA3"/>
    <mergeCell ref="AB3:AN3"/>
    <mergeCell ref="AO3:AS3"/>
    <mergeCell ref="AT3:AX3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3"/>
  <sheetViews>
    <sheetView workbookViewId="0">
      <selection activeCell="O206" sqref="A1:O206"/>
    </sheetView>
  </sheetViews>
  <sheetFormatPr defaultRowHeight="12.75" x14ac:dyDescent="0.2"/>
  <cols>
    <col min="1" max="1" width="10.5" customWidth="1"/>
    <col min="2" max="2" width="1.1640625" customWidth="1"/>
    <col min="3" max="3" width="6.83203125" customWidth="1"/>
    <col min="4" max="4" width="10.5" customWidth="1"/>
    <col min="5" max="5" width="6.83203125" customWidth="1"/>
    <col min="6" max="7" width="2.1640625" customWidth="1"/>
    <col min="8" max="8" width="12.6640625" customWidth="1"/>
    <col min="9" max="10" width="14" customWidth="1"/>
    <col min="11" max="11" width="18.6640625" customWidth="1"/>
    <col min="12" max="12" width="4.6640625" customWidth="1"/>
    <col min="13" max="13" width="8" customWidth="1"/>
    <col min="14" max="14" width="15.1640625" customWidth="1"/>
    <col min="15" max="15" width="14" customWidth="1"/>
    <col min="16" max="16" width="33.83203125" customWidth="1"/>
  </cols>
  <sheetData>
    <row r="1" spans="1:15" ht="15.95" customHeight="1" x14ac:dyDescent="0.2">
      <c r="A1" s="329" t="s">
        <v>161</v>
      </c>
      <c r="B1" s="330"/>
      <c r="C1" s="330"/>
      <c r="D1" s="330"/>
      <c r="E1" s="330"/>
      <c r="F1" s="330"/>
      <c r="G1" s="330"/>
      <c r="H1" s="330"/>
      <c r="I1" s="330"/>
      <c r="J1" s="331"/>
      <c r="K1" s="329" t="s">
        <v>162</v>
      </c>
      <c r="L1" s="330"/>
      <c r="M1" s="332" t="s">
        <v>163</v>
      </c>
      <c r="N1" s="333"/>
      <c r="O1" s="334" t="s">
        <v>164</v>
      </c>
    </row>
    <row r="2" spans="1:15" ht="36.75" customHeight="1" x14ac:dyDescent="0.2">
      <c r="A2" s="336" t="s">
        <v>165</v>
      </c>
      <c r="B2" s="332"/>
      <c r="C2" s="333"/>
      <c r="D2" s="35" t="s">
        <v>166</v>
      </c>
      <c r="E2" s="337" t="s">
        <v>167</v>
      </c>
      <c r="F2" s="338"/>
      <c r="G2" s="339"/>
      <c r="H2" s="35" t="s">
        <v>168</v>
      </c>
      <c r="I2" s="36" t="s">
        <v>169</v>
      </c>
      <c r="J2" s="37" t="s">
        <v>170</v>
      </c>
      <c r="K2" s="35" t="s">
        <v>165</v>
      </c>
      <c r="L2" s="340" t="s">
        <v>171</v>
      </c>
      <c r="M2" s="341"/>
      <c r="N2" s="36" t="s">
        <v>172</v>
      </c>
      <c r="O2" s="335"/>
    </row>
    <row r="3" spans="1:15" ht="15.95" customHeight="1" x14ac:dyDescent="0.2">
      <c r="A3" s="359" t="s">
        <v>173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1"/>
    </row>
    <row r="4" spans="1:15" ht="10.5" customHeight="1" x14ac:dyDescent="0.2">
      <c r="A4" s="362" t="s">
        <v>174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4"/>
    </row>
    <row r="5" spans="1:15" ht="9.75" customHeight="1" x14ac:dyDescent="0.2">
      <c r="A5" s="38" t="s">
        <v>175</v>
      </c>
      <c r="B5" s="347">
        <v>16.38</v>
      </c>
      <c r="C5" s="347"/>
      <c r="D5" s="348"/>
      <c r="E5" s="349">
        <v>201.4</v>
      </c>
      <c r="F5" s="350"/>
      <c r="G5" s="351"/>
      <c r="H5" s="39">
        <v>3298.93</v>
      </c>
      <c r="I5" s="365"/>
      <c r="J5" s="40"/>
      <c r="K5" s="41" t="s">
        <v>176</v>
      </c>
      <c r="L5" s="342"/>
      <c r="M5" s="344"/>
      <c r="N5" s="39">
        <v>147.77000000000001</v>
      </c>
      <c r="O5" s="40"/>
    </row>
    <row r="6" spans="1:15" ht="9.75" customHeight="1" x14ac:dyDescent="0.2">
      <c r="A6" s="38" t="s">
        <v>177</v>
      </c>
      <c r="B6" s="347">
        <v>24.57</v>
      </c>
      <c r="C6" s="347"/>
      <c r="D6" s="348"/>
      <c r="E6" s="349">
        <v>4.38</v>
      </c>
      <c r="F6" s="350"/>
      <c r="G6" s="351"/>
      <c r="H6" s="39">
        <v>107.61</v>
      </c>
      <c r="I6" s="365"/>
      <c r="J6" s="40"/>
      <c r="K6" s="41" t="s">
        <v>178</v>
      </c>
      <c r="L6" s="345">
        <v>57.28</v>
      </c>
      <c r="M6" s="346"/>
      <c r="N6" s="40"/>
      <c r="O6" s="40"/>
    </row>
    <row r="7" spans="1:15" ht="9.75" customHeight="1" x14ac:dyDescent="0.2">
      <c r="A7" s="38" t="s">
        <v>179</v>
      </c>
      <c r="B7" s="343"/>
      <c r="C7" s="343"/>
      <c r="D7" s="344"/>
      <c r="E7" s="342"/>
      <c r="F7" s="343"/>
      <c r="G7" s="344"/>
      <c r="H7" s="39">
        <v>250</v>
      </c>
      <c r="I7" s="365"/>
      <c r="J7" s="40"/>
      <c r="K7" s="41" t="s">
        <v>180</v>
      </c>
      <c r="L7" s="345">
        <v>244.89</v>
      </c>
      <c r="M7" s="346"/>
      <c r="N7" s="40"/>
      <c r="O7" s="40"/>
    </row>
    <row r="8" spans="1:15" ht="12.75" customHeight="1" x14ac:dyDescent="0.2">
      <c r="A8" s="38" t="s">
        <v>181</v>
      </c>
      <c r="B8" s="347">
        <v>16.38</v>
      </c>
      <c r="C8" s="347"/>
      <c r="D8" s="348"/>
      <c r="E8" s="349">
        <v>34.5</v>
      </c>
      <c r="F8" s="350"/>
      <c r="G8" s="351"/>
      <c r="H8" s="39">
        <v>565.11</v>
      </c>
      <c r="I8" s="365"/>
      <c r="J8" s="40"/>
      <c r="K8" s="40"/>
      <c r="L8" s="342"/>
      <c r="M8" s="344"/>
      <c r="N8" s="40"/>
      <c r="O8" s="40"/>
    </row>
    <row r="9" spans="1:15" ht="23.1" customHeight="1" x14ac:dyDescent="0.2">
      <c r="A9" s="42"/>
      <c r="B9" s="352" t="s">
        <v>182</v>
      </c>
      <c r="C9" s="352"/>
      <c r="D9" s="353"/>
      <c r="E9" s="354">
        <v>240.28</v>
      </c>
      <c r="F9" s="355"/>
      <c r="G9" s="356"/>
      <c r="H9" s="43">
        <v>4221.6499999999996</v>
      </c>
      <c r="I9" s="366"/>
      <c r="J9" s="43">
        <v>4221.6499999999996</v>
      </c>
      <c r="K9" s="44"/>
      <c r="L9" s="357">
        <v>302.17</v>
      </c>
      <c r="M9" s="358"/>
      <c r="N9" s="43">
        <v>147.77000000000001</v>
      </c>
      <c r="O9" s="43">
        <v>4671.59</v>
      </c>
    </row>
    <row r="10" spans="1:15" ht="10.5" customHeight="1" x14ac:dyDescent="0.2">
      <c r="A10" s="362" t="s">
        <v>183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4"/>
    </row>
    <row r="11" spans="1:15" ht="9.75" customHeight="1" x14ac:dyDescent="0.2">
      <c r="A11" s="38" t="s">
        <v>175</v>
      </c>
      <c r="B11" s="347">
        <v>19.28</v>
      </c>
      <c r="C11" s="347"/>
      <c r="D11" s="348"/>
      <c r="E11" s="349">
        <v>240</v>
      </c>
      <c r="F11" s="350"/>
      <c r="G11" s="351"/>
      <c r="H11" s="39">
        <v>4627.2</v>
      </c>
      <c r="I11" s="365"/>
      <c r="J11" s="40"/>
      <c r="K11" s="41" t="s">
        <v>176</v>
      </c>
      <c r="L11" s="342"/>
      <c r="M11" s="344"/>
      <c r="N11" s="39">
        <v>225.67</v>
      </c>
      <c r="O11" s="40"/>
    </row>
    <row r="12" spans="1:15" ht="9.75" customHeight="1" x14ac:dyDescent="0.2">
      <c r="A12" s="38" t="s">
        <v>177</v>
      </c>
      <c r="B12" s="347">
        <v>28.92</v>
      </c>
      <c r="C12" s="347"/>
      <c r="D12" s="348"/>
      <c r="E12" s="349">
        <v>21.25</v>
      </c>
      <c r="F12" s="350"/>
      <c r="G12" s="351"/>
      <c r="H12" s="39">
        <v>614.54999999999995</v>
      </c>
      <c r="I12" s="365"/>
      <c r="J12" s="40"/>
      <c r="K12" s="41" t="s">
        <v>178</v>
      </c>
      <c r="L12" s="345">
        <v>80.12</v>
      </c>
      <c r="M12" s="346"/>
      <c r="N12" s="40"/>
      <c r="O12" s="40"/>
    </row>
    <row r="13" spans="1:15" ht="12.75" customHeight="1" x14ac:dyDescent="0.2">
      <c r="A13" s="38" t="s">
        <v>179</v>
      </c>
      <c r="B13" s="343"/>
      <c r="C13" s="343"/>
      <c r="D13" s="344"/>
      <c r="E13" s="342"/>
      <c r="F13" s="343"/>
      <c r="G13" s="344"/>
      <c r="H13" s="39">
        <v>400</v>
      </c>
      <c r="I13" s="365"/>
      <c r="J13" s="40"/>
      <c r="K13" s="41" t="s">
        <v>180</v>
      </c>
      <c r="L13" s="345">
        <v>342.57</v>
      </c>
      <c r="M13" s="346"/>
      <c r="N13" s="40"/>
      <c r="O13" s="40"/>
    </row>
    <row r="14" spans="1:15" ht="23.1" customHeight="1" x14ac:dyDescent="0.2">
      <c r="A14" s="42"/>
      <c r="B14" s="352" t="s">
        <v>182</v>
      </c>
      <c r="C14" s="352"/>
      <c r="D14" s="353"/>
      <c r="E14" s="354">
        <v>261.25</v>
      </c>
      <c r="F14" s="355"/>
      <c r="G14" s="356"/>
      <c r="H14" s="43">
        <v>5641.75</v>
      </c>
      <c r="I14" s="366"/>
      <c r="J14" s="43">
        <v>5641.75</v>
      </c>
      <c r="K14" s="44"/>
      <c r="L14" s="357">
        <v>422.69</v>
      </c>
      <c r="M14" s="358"/>
      <c r="N14" s="43">
        <v>225.67</v>
      </c>
      <c r="O14" s="43">
        <v>6290.11</v>
      </c>
    </row>
    <row r="15" spans="1:15" ht="10.5" customHeight="1" x14ac:dyDescent="0.2">
      <c r="A15" s="362" t="s">
        <v>184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4"/>
    </row>
    <row r="16" spans="1:15" ht="29.25" customHeight="1" x14ac:dyDescent="0.2">
      <c r="A16" s="38" t="s">
        <v>185</v>
      </c>
      <c r="B16" s="367" t="s">
        <v>186</v>
      </c>
      <c r="C16" s="367"/>
      <c r="D16" s="368"/>
      <c r="E16" s="369" t="s">
        <v>187</v>
      </c>
      <c r="F16" s="370"/>
      <c r="G16" s="371"/>
      <c r="H16" s="45" t="s">
        <v>188</v>
      </c>
      <c r="I16" s="365"/>
      <c r="J16" s="46"/>
      <c r="K16" s="46" t="s">
        <v>189</v>
      </c>
      <c r="L16" s="372" t="s">
        <v>190</v>
      </c>
      <c r="M16" s="373"/>
      <c r="N16" s="39">
        <v>227.53</v>
      </c>
      <c r="O16" s="46"/>
    </row>
    <row r="17" spans="1:15" ht="23.1" customHeight="1" x14ac:dyDescent="0.2">
      <c r="A17" s="42"/>
      <c r="B17" s="352" t="s">
        <v>182</v>
      </c>
      <c r="C17" s="352"/>
      <c r="D17" s="353"/>
      <c r="E17" s="354">
        <v>204.4</v>
      </c>
      <c r="F17" s="355"/>
      <c r="G17" s="356"/>
      <c r="H17" s="43">
        <v>5688.45</v>
      </c>
      <c r="I17" s="366"/>
      <c r="J17" s="43">
        <v>5688.45</v>
      </c>
      <c r="K17" s="44"/>
      <c r="L17" s="357">
        <v>405.8</v>
      </c>
      <c r="M17" s="358"/>
      <c r="N17" s="43">
        <v>227.53</v>
      </c>
      <c r="O17" s="43">
        <v>6321.78</v>
      </c>
    </row>
    <row r="18" spans="1:15" ht="10.5" customHeight="1" x14ac:dyDescent="0.2">
      <c r="A18" s="362" t="s">
        <v>191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5" ht="9.75" customHeight="1" x14ac:dyDescent="0.2">
      <c r="A19" s="38" t="s">
        <v>192</v>
      </c>
      <c r="B19" s="343"/>
      <c r="C19" s="343"/>
      <c r="D19" s="344"/>
      <c r="E19" s="374"/>
      <c r="F19" s="375"/>
      <c r="G19" s="376"/>
      <c r="H19" s="39">
        <v>19687.5</v>
      </c>
      <c r="I19" s="365"/>
      <c r="J19" s="40"/>
      <c r="K19" s="41" t="s">
        <v>176</v>
      </c>
      <c r="L19" s="342"/>
      <c r="M19" s="344"/>
      <c r="N19" s="39">
        <v>787.5</v>
      </c>
      <c r="O19" s="40"/>
    </row>
    <row r="20" spans="1:15" ht="9.75" customHeight="1" x14ac:dyDescent="0.2">
      <c r="A20" s="47"/>
      <c r="B20" s="343"/>
      <c r="C20" s="343"/>
      <c r="D20" s="344"/>
      <c r="E20" s="374"/>
      <c r="F20" s="375"/>
      <c r="G20" s="376"/>
      <c r="H20" s="40"/>
      <c r="I20" s="365"/>
      <c r="J20" s="40"/>
      <c r="K20" s="41" t="s">
        <v>178</v>
      </c>
      <c r="L20" s="345">
        <v>283.47000000000003</v>
      </c>
      <c r="M20" s="346"/>
      <c r="N20" s="40"/>
      <c r="O20" s="40"/>
    </row>
    <row r="21" spans="1:15" ht="12.75" customHeight="1" x14ac:dyDescent="0.2">
      <c r="A21" s="47"/>
      <c r="B21" s="343"/>
      <c r="C21" s="343"/>
      <c r="D21" s="344"/>
      <c r="E21" s="374"/>
      <c r="F21" s="375"/>
      <c r="G21" s="376"/>
      <c r="H21" s="40"/>
      <c r="I21" s="365"/>
      <c r="J21" s="40"/>
      <c r="K21" s="41" t="s">
        <v>180</v>
      </c>
      <c r="L21" s="380">
        <v>1212.03</v>
      </c>
      <c r="M21" s="381"/>
      <c r="N21" s="40"/>
      <c r="O21" s="40"/>
    </row>
    <row r="22" spans="1:15" ht="23.1" customHeight="1" x14ac:dyDescent="0.2">
      <c r="A22" s="42"/>
      <c r="B22" s="352" t="s">
        <v>182</v>
      </c>
      <c r="C22" s="352"/>
      <c r="D22" s="353"/>
      <c r="E22" s="377"/>
      <c r="F22" s="378"/>
      <c r="G22" s="379"/>
      <c r="H22" s="43">
        <v>19687.5</v>
      </c>
      <c r="I22" s="366"/>
      <c r="J22" s="43">
        <v>19687.5</v>
      </c>
      <c r="K22" s="44"/>
      <c r="L22" s="382">
        <v>1495.5</v>
      </c>
      <c r="M22" s="383"/>
      <c r="N22" s="43">
        <v>787.5</v>
      </c>
      <c r="O22" s="43">
        <v>21970.5</v>
      </c>
    </row>
    <row r="23" spans="1:15" ht="10.5" customHeight="1" x14ac:dyDescent="0.2">
      <c r="A23" s="362" t="s">
        <v>193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4"/>
    </row>
    <row r="24" spans="1:15" ht="9.75" customHeight="1" x14ac:dyDescent="0.2">
      <c r="A24" s="38" t="s">
        <v>175</v>
      </c>
      <c r="B24" s="347">
        <v>14.94</v>
      </c>
      <c r="C24" s="347"/>
      <c r="D24" s="348"/>
      <c r="E24" s="349">
        <v>240</v>
      </c>
      <c r="F24" s="350"/>
      <c r="G24" s="351"/>
      <c r="H24" s="39">
        <v>3585.6</v>
      </c>
      <c r="I24" s="365"/>
      <c r="J24" s="40"/>
      <c r="K24" s="41" t="s">
        <v>178</v>
      </c>
      <c r="L24" s="345">
        <v>56.53</v>
      </c>
      <c r="M24" s="346"/>
      <c r="N24" s="365"/>
      <c r="O24" s="40"/>
    </row>
    <row r="25" spans="1:15" ht="9.75" customHeight="1" x14ac:dyDescent="0.2">
      <c r="A25" s="38" t="s">
        <v>177</v>
      </c>
      <c r="B25" s="347">
        <v>22.41</v>
      </c>
      <c r="C25" s="347"/>
      <c r="D25" s="348"/>
      <c r="E25" s="349">
        <v>14.15</v>
      </c>
      <c r="F25" s="350"/>
      <c r="G25" s="351"/>
      <c r="H25" s="39">
        <v>317.10000000000002</v>
      </c>
      <c r="I25" s="365"/>
      <c r="J25" s="40"/>
      <c r="K25" s="41" t="s">
        <v>180</v>
      </c>
      <c r="L25" s="345">
        <v>241.68</v>
      </c>
      <c r="M25" s="346"/>
      <c r="N25" s="365"/>
      <c r="O25" s="40"/>
    </row>
    <row r="26" spans="1:15" ht="12.75" customHeight="1" x14ac:dyDescent="0.2">
      <c r="A26" s="38" t="s">
        <v>179</v>
      </c>
      <c r="B26" s="343"/>
      <c r="C26" s="343"/>
      <c r="D26" s="344"/>
      <c r="E26" s="342"/>
      <c r="F26" s="343"/>
      <c r="G26" s="344"/>
      <c r="H26" s="39">
        <v>200</v>
      </c>
      <c r="I26" s="365"/>
      <c r="J26" s="40"/>
      <c r="K26" s="40"/>
      <c r="L26" s="342"/>
      <c r="M26" s="344"/>
      <c r="N26" s="365"/>
      <c r="O26" s="40"/>
    </row>
    <row r="27" spans="1:15" ht="23.1" customHeight="1" x14ac:dyDescent="0.2">
      <c r="A27" s="42"/>
      <c r="B27" s="352" t="s">
        <v>182</v>
      </c>
      <c r="C27" s="352"/>
      <c r="D27" s="353"/>
      <c r="E27" s="354">
        <v>254.15</v>
      </c>
      <c r="F27" s="355"/>
      <c r="G27" s="356"/>
      <c r="H27" s="43">
        <v>4102.7</v>
      </c>
      <c r="I27" s="366"/>
      <c r="J27" s="43">
        <v>4102.7</v>
      </c>
      <c r="K27" s="44"/>
      <c r="L27" s="357">
        <v>298.20999999999998</v>
      </c>
      <c r="M27" s="358"/>
      <c r="N27" s="366"/>
      <c r="O27" s="43">
        <v>4400.91</v>
      </c>
    </row>
    <row r="28" spans="1:15" ht="10.5" customHeight="1" x14ac:dyDescent="0.2">
      <c r="A28" s="362" t="s">
        <v>194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4"/>
    </row>
    <row r="29" spans="1:15" ht="9.75" customHeight="1" x14ac:dyDescent="0.2">
      <c r="A29" s="38" t="s">
        <v>175</v>
      </c>
      <c r="B29" s="347">
        <v>14.94</v>
      </c>
      <c r="C29" s="347"/>
      <c r="D29" s="348"/>
      <c r="E29" s="349">
        <v>240</v>
      </c>
      <c r="F29" s="350"/>
      <c r="G29" s="351"/>
      <c r="H29" s="39">
        <v>3585.6</v>
      </c>
      <c r="I29" s="365"/>
      <c r="J29" s="40"/>
      <c r="K29" s="41" t="s">
        <v>178</v>
      </c>
      <c r="L29" s="345">
        <v>83.34</v>
      </c>
      <c r="M29" s="346"/>
      <c r="N29" s="365"/>
      <c r="O29" s="40"/>
    </row>
    <row r="30" spans="1:15" ht="9.75" customHeight="1" x14ac:dyDescent="0.2">
      <c r="A30" s="38" t="s">
        <v>177</v>
      </c>
      <c r="B30" s="347">
        <v>22.41</v>
      </c>
      <c r="C30" s="347"/>
      <c r="D30" s="348"/>
      <c r="E30" s="349">
        <v>24.97</v>
      </c>
      <c r="F30" s="350"/>
      <c r="G30" s="351"/>
      <c r="H30" s="39">
        <v>559.58000000000004</v>
      </c>
      <c r="I30" s="365"/>
      <c r="J30" s="40"/>
      <c r="K30" s="41" t="s">
        <v>180</v>
      </c>
      <c r="L30" s="345">
        <v>356.36</v>
      </c>
      <c r="M30" s="346"/>
      <c r="N30" s="365"/>
      <c r="O30" s="40"/>
    </row>
    <row r="31" spans="1:15" ht="12.75" customHeight="1" x14ac:dyDescent="0.2">
      <c r="A31" s="38" t="s">
        <v>179</v>
      </c>
      <c r="B31" s="343"/>
      <c r="C31" s="343"/>
      <c r="D31" s="344"/>
      <c r="E31" s="342"/>
      <c r="F31" s="343"/>
      <c r="G31" s="344"/>
      <c r="H31" s="39">
        <v>1792.5</v>
      </c>
      <c r="I31" s="365"/>
      <c r="J31" s="40"/>
      <c r="K31" s="40"/>
      <c r="L31" s="342"/>
      <c r="M31" s="344"/>
      <c r="N31" s="365"/>
      <c r="O31" s="40"/>
    </row>
    <row r="32" spans="1:15" ht="23.1" customHeight="1" x14ac:dyDescent="0.2">
      <c r="A32" s="42"/>
      <c r="B32" s="352" t="s">
        <v>182</v>
      </c>
      <c r="C32" s="352"/>
      <c r="D32" s="353"/>
      <c r="E32" s="354">
        <v>264.97000000000003</v>
      </c>
      <c r="F32" s="355"/>
      <c r="G32" s="356"/>
      <c r="H32" s="43">
        <v>5937.68</v>
      </c>
      <c r="I32" s="366"/>
      <c r="J32" s="43">
        <v>5937.68</v>
      </c>
      <c r="K32" s="44"/>
      <c r="L32" s="357">
        <v>439.7</v>
      </c>
      <c r="M32" s="358"/>
      <c r="N32" s="366"/>
      <c r="O32" s="43">
        <v>6377.38</v>
      </c>
    </row>
    <row r="33" spans="1:15" ht="15.95" customHeight="1" x14ac:dyDescent="0.2">
      <c r="A33" s="329" t="s">
        <v>161</v>
      </c>
      <c r="B33" s="330"/>
      <c r="C33" s="330"/>
      <c r="D33" s="330"/>
      <c r="E33" s="330"/>
      <c r="F33" s="330"/>
      <c r="G33" s="330"/>
      <c r="H33" s="330"/>
      <c r="I33" s="330"/>
      <c r="J33" s="331"/>
      <c r="K33" s="329" t="s">
        <v>162</v>
      </c>
      <c r="L33" s="330"/>
      <c r="M33" s="332" t="s">
        <v>163</v>
      </c>
      <c r="N33" s="333"/>
      <c r="O33" s="334" t="s">
        <v>164</v>
      </c>
    </row>
    <row r="34" spans="1:15" ht="36.75" customHeight="1" x14ac:dyDescent="0.2">
      <c r="A34" s="336" t="s">
        <v>165</v>
      </c>
      <c r="B34" s="332"/>
      <c r="C34" s="333"/>
      <c r="D34" s="35" t="s">
        <v>166</v>
      </c>
      <c r="E34" s="337" t="s">
        <v>167</v>
      </c>
      <c r="F34" s="338"/>
      <c r="G34" s="339"/>
      <c r="H34" s="35" t="s">
        <v>168</v>
      </c>
      <c r="I34" s="36" t="s">
        <v>169</v>
      </c>
      <c r="J34" s="37" t="s">
        <v>170</v>
      </c>
      <c r="K34" s="35" t="s">
        <v>165</v>
      </c>
      <c r="L34" s="340" t="s">
        <v>171</v>
      </c>
      <c r="M34" s="341"/>
      <c r="N34" s="36" t="s">
        <v>172</v>
      </c>
      <c r="O34" s="335"/>
    </row>
    <row r="35" spans="1:15" ht="10.35" customHeight="1" x14ac:dyDescent="0.2">
      <c r="A35" s="362" t="s">
        <v>195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4"/>
    </row>
    <row r="36" spans="1:15" ht="9.75" customHeight="1" x14ac:dyDescent="0.2">
      <c r="A36" s="38" t="s">
        <v>175</v>
      </c>
      <c r="B36" s="347">
        <v>21.42</v>
      </c>
      <c r="C36" s="347"/>
      <c r="D36" s="348"/>
      <c r="E36" s="349">
        <v>224.58</v>
      </c>
      <c r="F36" s="350"/>
      <c r="G36" s="351"/>
      <c r="H36" s="39">
        <v>4810.5</v>
      </c>
      <c r="I36" s="365"/>
      <c r="J36" s="40"/>
      <c r="K36" s="41" t="s">
        <v>176</v>
      </c>
      <c r="L36" s="342"/>
      <c r="M36" s="344"/>
      <c r="N36" s="39">
        <v>248.13</v>
      </c>
      <c r="O36" s="40"/>
    </row>
    <row r="37" spans="1:15" ht="9.75" customHeight="1" x14ac:dyDescent="0.2">
      <c r="A37" s="38" t="s">
        <v>177</v>
      </c>
      <c r="B37" s="347">
        <v>32.130000000000003</v>
      </c>
      <c r="C37" s="347"/>
      <c r="D37" s="348"/>
      <c r="E37" s="349">
        <v>26.46</v>
      </c>
      <c r="F37" s="350"/>
      <c r="G37" s="351"/>
      <c r="H37" s="39">
        <v>850.16</v>
      </c>
      <c r="I37" s="365"/>
      <c r="J37" s="40"/>
      <c r="K37" s="41" t="s">
        <v>178</v>
      </c>
      <c r="L37" s="345">
        <v>86.98</v>
      </c>
      <c r="M37" s="346"/>
      <c r="N37" s="40"/>
      <c r="O37" s="40"/>
    </row>
    <row r="38" spans="1:15" ht="9.75" customHeight="1" x14ac:dyDescent="0.2">
      <c r="A38" s="38" t="s">
        <v>179</v>
      </c>
      <c r="B38" s="343"/>
      <c r="C38" s="343"/>
      <c r="D38" s="344"/>
      <c r="E38" s="342"/>
      <c r="F38" s="343"/>
      <c r="G38" s="344"/>
      <c r="H38" s="39">
        <v>200</v>
      </c>
      <c r="I38" s="365"/>
      <c r="J38" s="40"/>
      <c r="K38" s="41" t="s">
        <v>180</v>
      </c>
      <c r="L38" s="345">
        <v>371.93</v>
      </c>
      <c r="M38" s="346"/>
      <c r="N38" s="40"/>
      <c r="O38" s="40"/>
    </row>
    <row r="39" spans="1:15" ht="12.95" customHeight="1" x14ac:dyDescent="0.2">
      <c r="A39" s="38" t="s">
        <v>181</v>
      </c>
      <c r="B39" s="347">
        <v>21.42</v>
      </c>
      <c r="C39" s="347"/>
      <c r="D39" s="348"/>
      <c r="E39" s="349">
        <v>16</v>
      </c>
      <c r="F39" s="350"/>
      <c r="G39" s="351"/>
      <c r="H39" s="39">
        <v>342.72</v>
      </c>
      <c r="I39" s="365"/>
      <c r="J39" s="40"/>
      <c r="K39" s="40"/>
      <c r="L39" s="342"/>
      <c r="M39" s="344"/>
      <c r="N39" s="40"/>
      <c r="O39" s="40"/>
    </row>
    <row r="40" spans="1:15" ht="23.1" customHeight="1" x14ac:dyDescent="0.2">
      <c r="A40" s="42"/>
      <c r="B40" s="352" t="s">
        <v>182</v>
      </c>
      <c r="C40" s="352"/>
      <c r="D40" s="353"/>
      <c r="E40" s="354">
        <v>267.04000000000002</v>
      </c>
      <c r="F40" s="355"/>
      <c r="G40" s="356"/>
      <c r="H40" s="43">
        <v>6203.38</v>
      </c>
      <c r="I40" s="366"/>
      <c r="J40" s="43">
        <v>6203.38</v>
      </c>
      <c r="K40" s="44"/>
      <c r="L40" s="357">
        <v>458.91</v>
      </c>
      <c r="M40" s="358"/>
      <c r="N40" s="43">
        <v>248.13</v>
      </c>
      <c r="O40" s="43">
        <v>6910.42</v>
      </c>
    </row>
    <row r="41" spans="1:15" ht="10.35" customHeight="1" x14ac:dyDescent="0.2">
      <c r="A41" s="362" t="s">
        <v>196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4"/>
    </row>
    <row r="42" spans="1:15" ht="29.45" customHeight="1" x14ac:dyDescent="0.2">
      <c r="A42" s="38" t="s">
        <v>185</v>
      </c>
      <c r="B42" s="367" t="s">
        <v>197</v>
      </c>
      <c r="C42" s="367"/>
      <c r="D42" s="368"/>
      <c r="E42" s="369" t="s">
        <v>198</v>
      </c>
      <c r="F42" s="370"/>
      <c r="G42" s="371"/>
      <c r="H42" s="45" t="s">
        <v>199</v>
      </c>
      <c r="I42" s="365"/>
      <c r="J42" s="46"/>
      <c r="K42" s="46" t="s">
        <v>189</v>
      </c>
      <c r="L42" s="372" t="s">
        <v>200</v>
      </c>
      <c r="M42" s="373"/>
      <c r="N42" s="39">
        <v>148.21</v>
      </c>
      <c r="O42" s="46"/>
    </row>
    <row r="43" spans="1:15" ht="23.1" customHeight="1" x14ac:dyDescent="0.2">
      <c r="A43" s="42"/>
      <c r="B43" s="352" t="s">
        <v>182</v>
      </c>
      <c r="C43" s="352"/>
      <c r="D43" s="353"/>
      <c r="E43" s="354">
        <v>227.6</v>
      </c>
      <c r="F43" s="355"/>
      <c r="G43" s="356"/>
      <c r="H43" s="43">
        <v>3705.33</v>
      </c>
      <c r="I43" s="366"/>
      <c r="J43" s="43">
        <v>3705.33</v>
      </c>
      <c r="K43" s="44"/>
      <c r="L43" s="357">
        <v>283.45999999999998</v>
      </c>
      <c r="M43" s="358"/>
      <c r="N43" s="43">
        <v>148.21</v>
      </c>
      <c r="O43" s="43">
        <v>4137</v>
      </c>
    </row>
    <row r="44" spans="1:15" ht="10.35" customHeight="1" x14ac:dyDescent="0.2">
      <c r="A44" s="362" t="s">
        <v>201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4"/>
    </row>
    <row r="45" spans="1:15" ht="9.75" customHeight="1" x14ac:dyDescent="0.2">
      <c r="A45" s="38" t="s">
        <v>192</v>
      </c>
      <c r="B45" s="343"/>
      <c r="C45" s="343"/>
      <c r="D45" s="344"/>
      <c r="E45" s="374"/>
      <c r="F45" s="375"/>
      <c r="G45" s="376"/>
      <c r="H45" s="39">
        <v>35413.35</v>
      </c>
      <c r="I45" s="365"/>
      <c r="J45" s="40"/>
      <c r="K45" s="41" t="s">
        <v>176</v>
      </c>
      <c r="L45" s="342"/>
      <c r="M45" s="344"/>
      <c r="N45" s="39">
        <v>1416.54</v>
      </c>
      <c r="O45" s="40"/>
    </row>
    <row r="46" spans="1:15" ht="12.95" customHeight="1" x14ac:dyDescent="0.2">
      <c r="A46" s="38" t="s">
        <v>179</v>
      </c>
      <c r="B46" s="343"/>
      <c r="C46" s="343"/>
      <c r="D46" s="344"/>
      <c r="E46" s="374"/>
      <c r="F46" s="375"/>
      <c r="G46" s="376"/>
      <c r="H46" s="39">
        <v>81081</v>
      </c>
      <c r="I46" s="365"/>
      <c r="J46" s="40"/>
      <c r="K46" s="41" t="s">
        <v>178</v>
      </c>
      <c r="L46" s="380">
        <v>1681.68</v>
      </c>
      <c r="M46" s="381"/>
      <c r="N46" s="40"/>
      <c r="O46" s="40"/>
    </row>
    <row r="47" spans="1:15" ht="23.1" customHeight="1" x14ac:dyDescent="0.2">
      <c r="A47" s="42"/>
      <c r="B47" s="352" t="s">
        <v>182</v>
      </c>
      <c r="C47" s="352"/>
      <c r="D47" s="353"/>
      <c r="E47" s="377"/>
      <c r="F47" s="378"/>
      <c r="G47" s="379"/>
      <c r="H47" s="43">
        <v>116494.35</v>
      </c>
      <c r="I47" s="366"/>
      <c r="J47" s="43">
        <v>116494.35</v>
      </c>
      <c r="K47" s="44"/>
      <c r="L47" s="382">
        <v>1681.68</v>
      </c>
      <c r="M47" s="383"/>
      <c r="N47" s="43">
        <v>1416.54</v>
      </c>
      <c r="O47" s="43">
        <v>119592.57</v>
      </c>
    </row>
    <row r="48" spans="1:15" ht="10.35" customHeight="1" x14ac:dyDescent="0.2">
      <c r="A48" s="362" t="s">
        <v>202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4"/>
    </row>
    <row r="49" spans="1:15" ht="9.75" customHeight="1" x14ac:dyDescent="0.2">
      <c r="A49" s="38" t="s">
        <v>175</v>
      </c>
      <c r="B49" s="347">
        <v>11</v>
      </c>
      <c r="C49" s="347"/>
      <c r="D49" s="348"/>
      <c r="E49" s="349">
        <v>55.21</v>
      </c>
      <c r="F49" s="350"/>
      <c r="G49" s="351"/>
      <c r="H49" s="39">
        <v>607.30999999999995</v>
      </c>
      <c r="I49" s="365"/>
      <c r="J49" s="40"/>
      <c r="K49" s="41" t="s">
        <v>178</v>
      </c>
      <c r="L49" s="345">
        <v>13.16</v>
      </c>
      <c r="M49" s="346"/>
      <c r="N49" s="365"/>
      <c r="O49" s="40"/>
    </row>
    <row r="50" spans="1:15" ht="9.75" customHeight="1" x14ac:dyDescent="0.2">
      <c r="A50" s="38" t="s">
        <v>179</v>
      </c>
      <c r="B50" s="343"/>
      <c r="C50" s="343"/>
      <c r="D50" s="344"/>
      <c r="E50" s="342"/>
      <c r="F50" s="343"/>
      <c r="G50" s="344"/>
      <c r="H50" s="39">
        <v>300</v>
      </c>
      <c r="I50" s="365"/>
      <c r="J50" s="40"/>
      <c r="K50" s="41" t="s">
        <v>180</v>
      </c>
      <c r="L50" s="345">
        <v>56.26</v>
      </c>
      <c r="M50" s="346"/>
      <c r="N50" s="365"/>
      <c r="O50" s="40"/>
    </row>
    <row r="51" spans="1:15" ht="9.75" customHeight="1" x14ac:dyDescent="0.2">
      <c r="A51" s="47"/>
      <c r="B51" s="343"/>
      <c r="C51" s="343"/>
      <c r="D51" s="344"/>
      <c r="E51" s="342"/>
      <c r="F51" s="343"/>
      <c r="G51" s="344"/>
      <c r="H51" s="40"/>
      <c r="I51" s="365"/>
      <c r="J51" s="40"/>
      <c r="K51" s="41" t="s">
        <v>203</v>
      </c>
      <c r="L51" s="349">
        <v>5.45</v>
      </c>
      <c r="M51" s="351"/>
      <c r="N51" s="365"/>
      <c r="O51" s="40"/>
    </row>
    <row r="52" spans="1:15" ht="12.95" customHeight="1" x14ac:dyDescent="0.2">
      <c r="A52" s="47"/>
      <c r="B52" s="343"/>
      <c r="C52" s="343"/>
      <c r="D52" s="344"/>
      <c r="E52" s="342"/>
      <c r="F52" s="343"/>
      <c r="G52" s="344"/>
      <c r="H52" s="40"/>
      <c r="I52" s="365"/>
      <c r="J52" s="40"/>
      <c r="K52" s="41" t="s">
        <v>204</v>
      </c>
      <c r="L52" s="345">
        <v>24.5</v>
      </c>
      <c r="M52" s="346"/>
      <c r="N52" s="365"/>
      <c r="O52" s="40"/>
    </row>
    <row r="53" spans="1:15" ht="23.1" customHeight="1" x14ac:dyDescent="0.2">
      <c r="A53" s="42"/>
      <c r="B53" s="352" t="s">
        <v>182</v>
      </c>
      <c r="C53" s="352"/>
      <c r="D53" s="353"/>
      <c r="E53" s="354">
        <v>55.21</v>
      </c>
      <c r="F53" s="355"/>
      <c r="G53" s="356"/>
      <c r="H53" s="43">
        <v>907.31</v>
      </c>
      <c r="I53" s="366"/>
      <c r="J53" s="43">
        <v>907.31</v>
      </c>
      <c r="K53" s="44"/>
      <c r="L53" s="357">
        <v>99.37</v>
      </c>
      <c r="M53" s="358"/>
      <c r="N53" s="366"/>
      <c r="O53" s="43">
        <v>1006.68</v>
      </c>
    </row>
    <row r="54" spans="1:15" ht="10.35" customHeight="1" x14ac:dyDescent="0.2">
      <c r="A54" s="362" t="s">
        <v>205</v>
      </c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4"/>
    </row>
    <row r="55" spans="1:15" ht="9.75" customHeight="1" x14ac:dyDescent="0.2">
      <c r="A55" s="38" t="s">
        <v>175</v>
      </c>
      <c r="B55" s="347">
        <v>24.5</v>
      </c>
      <c r="C55" s="347"/>
      <c r="D55" s="348"/>
      <c r="E55" s="349">
        <v>239.92</v>
      </c>
      <c r="F55" s="350"/>
      <c r="G55" s="351"/>
      <c r="H55" s="39">
        <v>5878.04</v>
      </c>
      <c r="I55" s="365"/>
      <c r="J55" s="40"/>
      <c r="K55" s="41" t="s">
        <v>178</v>
      </c>
      <c r="L55" s="345">
        <v>91.73</v>
      </c>
      <c r="M55" s="346"/>
      <c r="N55" s="365"/>
      <c r="O55" s="40"/>
    </row>
    <row r="56" spans="1:15" ht="9.75" customHeight="1" x14ac:dyDescent="0.2">
      <c r="A56" s="38" t="s">
        <v>177</v>
      </c>
      <c r="B56" s="347">
        <v>36.75</v>
      </c>
      <c r="C56" s="347"/>
      <c r="D56" s="348"/>
      <c r="E56" s="349">
        <v>16.07</v>
      </c>
      <c r="F56" s="350"/>
      <c r="G56" s="351"/>
      <c r="H56" s="39">
        <v>590.58000000000004</v>
      </c>
      <c r="I56" s="365"/>
      <c r="J56" s="40"/>
      <c r="K56" s="41" t="s">
        <v>180</v>
      </c>
      <c r="L56" s="345">
        <v>392.24</v>
      </c>
      <c r="M56" s="346"/>
      <c r="N56" s="365"/>
      <c r="O56" s="40"/>
    </row>
    <row r="57" spans="1:15" ht="9.75" customHeight="1" x14ac:dyDescent="0.2">
      <c r="A57" s="47"/>
      <c r="B57" s="343"/>
      <c r="C57" s="343"/>
      <c r="D57" s="344"/>
      <c r="E57" s="342"/>
      <c r="F57" s="343"/>
      <c r="G57" s="344"/>
      <c r="H57" s="40"/>
      <c r="I57" s="365"/>
      <c r="J57" s="40"/>
      <c r="K57" s="41" t="s">
        <v>203</v>
      </c>
      <c r="L57" s="349">
        <v>6.66</v>
      </c>
      <c r="M57" s="351"/>
      <c r="N57" s="365"/>
      <c r="O57" s="40"/>
    </row>
    <row r="58" spans="1:15" ht="12.95" customHeight="1" x14ac:dyDescent="0.2">
      <c r="A58" s="47"/>
      <c r="B58" s="343"/>
      <c r="C58" s="343"/>
      <c r="D58" s="344"/>
      <c r="E58" s="342"/>
      <c r="F58" s="343"/>
      <c r="G58" s="344"/>
      <c r="H58" s="40"/>
      <c r="I58" s="365"/>
      <c r="J58" s="40"/>
      <c r="K58" s="41" t="s">
        <v>204</v>
      </c>
      <c r="L58" s="345">
        <v>170.81</v>
      </c>
      <c r="M58" s="346"/>
      <c r="N58" s="365"/>
      <c r="O58" s="40"/>
    </row>
    <row r="59" spans="1:15" ht="23.1" customHeight="1" x14ac:dyDescent="0.2">
      <c r="A59" s="42"/>
      <c r="B59" s="352" t="s">
        <v>182</v>
      </c>
      <c r="C59" s="352"/>
      <c r="D59" s="353"/>
      <c r="E59" s="354">
        <v>255.99</v>
      </c>
      <c r="F59" s="355"/>
      <c r="G59" s="356"/>
      <c r="H59" s="43">
        <v>6468.62</v>
      </c>
      <c r="I59" s="366"/>
      <c r="J59" s="43">
        <v>6468.62</v>
      </c>
      <c r="K59" s="44"/>
      <c r="L59" s="357">
        <v>661.44</v>
      </c>
      <c r="M59" s="358"/>
      <c r="N59" s="366"/>
      <c r="O59" s="43">
        <v>7130.06</v>
      </c>
    </row>
    <row r="60" spans="1:15" ht="10.35" customHeight="1" x14ac:dyDescent="0.2">
      <c r="A60" s="362" t="s">
        <v>206</v>
      </c>
      <c r="B60" s="363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4"/>
    </row>
    <row r="61" spans="1:15" ht="9.75" customHeight="1" x14ac:dyDescent="0.2">
      <c r="A61" s="38" t="s">
        <v>175</v>
      </c>
      <c r="B61" s="347">
        <v>24.28</v>
      </c>
      <c r="C61" s="347"/>
      <c r="D61" s="348"/>
      <c r="E61" s="349">
        <v>202.83</v>
      </c>
      <c r="F61" s="350"/>
      <c r="G61" s="351"/>
      <c r="H61" s="39">
        <v>4924.71</v>
      </c>
      <c r="I61" s="365"/>
      <c r="J61" s="40"/>
      <c r="K61" s="41" t="s">
        <v>176</v>
      </c>
      <c r="L61" s="342"/>
      <c r="M61" s="344"/>
      <c r="N61" s="39">
        <v>222.42</v>
      </c>
      <c r="O61" s="40"/>
    </row>
    <row r="62" spans="1:15" ht="9.75" customHeight="1" x14ac:dyDescent="0.2">
      <c r="A62" s="38" t="s">
        <v>179</v>
      </c>
      <c r="B62" s="343"/>
      <c r="C62" s="343"/>
      <c r="D62" s="344"/>
      <c r="E62" s="342"/>
      <c r="F62" s="343"/>
      <c r="G62" s="344"/>
      <c r="H62" s="39">
        <v>150</v>
      </c>
      <c r="I62" s="365"/>
      <c r="J62" s="40"/>
      <c r="K62" s="41" t="s">
        <v>178</v>
      </c>
      <c r="L62" s="345">
        <v>76.17</v>
      </c>
      <c r="M62" s="346"/>
      <c r="N62" s="40"/>
      <c r="O62" s="40"/>
    </row>
    <row r="63" spans="1:15" ht="12.95" customHeight="1" x14ac:dyDescent="0.2">
      <c r="A63" s="38" t="s">
        <v>181</v>
      </c>
      <c r="B63" s="347">
        <v>24.28</v>
      </c>
      <c r="C63" s="347"/>
      <c r="D63" s="348"/>
      <c r="E63" s="349">
        <v>20</v>
      </c>
      <c r="F63" s="350"/>
      <c r="G63" s="351"/>
      <c r="H63" s="39">
        <v>485.6</v>
      </c>
      <c r="I63" s="365"/>
      <c r="J63" s="40"/>
      <c r="K63" s="41" t="s">
        <v>180</v>
      </c>
      <c r="L63" s="345">
        <v>325.72000000000003</v>
      </c>
      <c r="M63" s="346"/>
      <c r="N63" s="40"/>
      <c r="O63" s="40"/>
    </row>
    <row r="64" spans="1:15" ht="23.1" customHeight="1" x14ac:dyDescent="0.2">
      <c r="A64" s="42"/>
      <c r="B64" s="352" t="s">
        <v>182</v>
      </c>
      <c r="C64" s="352"/>
      <c r="D64" s="353"/>
      <c r="E64" s="354">
        <v>222.83</v>
      </c>
      <c r="F64" s="355"/>
      <c r="G64" s="356"/>
      <c r="H64" s="43">
        <v>5560.31</v>
      </c>
      <c r="I64" s="366"/>
      <c r="J64" s="43">
        <v>5560.31</v>
      </c>
      <c r="K64" s="44"/>
      <c r="L64" s="357">
        <v>401.89</v>
      </c>
      <c r="M64" s="358"/>
      <c r="N64" s="43">
        <v>222.42</v>
      </c>
      <c r="O64" s="43">
        <v>6184.62</v>
      </c>
    </row>
    <row r="65" spans="1:15" ht="10.35" customHeight="1" x14ac:dyDescent="0.2">
      <c r="A65" s="362" t="s">
        <v>207</v>
      </c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4"/>
    </row>
    <row r="66" spans="1:15" ht="9.75" customHeight="1" x14ac:dyDescent="0.2">
      <c r="A66" s="38" t="s">
        <v>192</v>
      </c>
      <c r="B66" s="343"/>
      <c r="C66" s="343"/>
      <c r="D66" s="344"/>
      <c r="E66" s="374"/>
      <c r="F66" s="375"/>
      <c r="G66" s="376"/>
      <c r="H66" s="39">
        <v>25961.55</v>
      </c>
      <c r="I66" s="365"/>
      <c r="J66" s="40"/>
      <c r="K66" s="41" t="s">
        <v>176</v>
      </c>
      <c r="L66" s="342"/>
      <c r="M66" s="344"/>
      <c r="N66" s="39">
        <v>1038.45</v>
      </c>
      <c r="O66" s="40"/>
    </row>
    <row r="67" spans="1:15" ht="12.95" customHeight="1" x14ac:dyDescent="0.2">
      <c r="A67" s="38" t="s">
        <v>179</v>
      </c>
      <c r="B67" s="343"/>
      <c r="C67" s="343"/>
      <c r="D67" s="344"/>
      <c r="E67" s="374"/>
      <c r="F67" s="375"/>
      <c r="G67" s="376"/>
      <c r="H67" s="39">
        <v>60811</v>
      </c>
      <c r="I67" s="365"/>
      <c r="J67" s="40"/>
      <c r="K67" s="41" t="s">
        <v>178</v>
      </c>
      <c r="L67" s="380">
        <v>1258.2</v>
      </c>
      <c r="M67" s="381"/>
      <c r="N67" s="40"/>
      <c r="O67" s="40"/>
    </row>
    <row r="68" spans="1:15" ht="14.1" customHeight="1" x14ac:dyDescent="0.2">
      <c r="A68" s="42"/>
      <c r="B68" s="352" t="s">
        <v>182</v>
      </c>
      <c r="C68" s="352"/>
      <c r="D68" s="353"/>
      <c r="E68" s="377"/>
      <c r="F68" s="378"/>
      <c r="G68" s="379"/>
      <c r="H68" s="43">
        <v>86772.55</v>
      </c>
      <c r="I68" s="366"/>
      <c r="J68" s="43">
        <v>86772.55</v>
      </c>
      <c r="K68" s="44"/>
      <c r="L68" s="382">
        <v>1258.2</v>
      </c>
      <c r="M68" s="383"/>
      <c r="N68" s="43">
        <v>1038.45</v>
      </c>
      <c r="O68" s="43">
        <v>89069.2</v>
      </c>
    </row>
    <row r="69" spans="1:15" ht="15.95" customHeight="1" x14ac:dyDescent="0.2">
      <c r="A69" s="329" t="s">
        <v>161</v>
      </c>
      <c r="B69" s="330"/>
      <c r="C69" s="330"/>
      <c r="D69" s="330"/>
      <c r="E69" s="330"/>
      <c r="F69" s="330"/>
      <c r="G69" s="330"/>
      <c r="H69" s="330"/>
      <c r="I69" s="330"/>
      <c r="J69" s="331"/>
      <c r="K69" s="329" t="s">
        <v>162</v>
      </c>
      <c r="L69" s="330"/>
      <c r="M69" s="332" t="s">
        <v>163</v>
      </c>
      <c r="N69" s="333"/>
      <c r="O69" s="334" t="s">
        <v>164</v>
      </c>
    </row>
    <row r="70" spans="1:15" ht="36.75" customHeight="1" x14ac:dyDescent="0.2">
      <c r="A70" s="336" t="s">
        <v>165</v>
      </c>
      <c r="B70" s="332"/>
      <c r="C70" s="333"/>
      <c r="D70" s="35" t="s">
        <v>166</v>
      </c>
      <c r="E70" s="337" t="s">
        <v>167</v>
      </c>
      <c r="F70" s="338"/>
      <c r="G70" s="339"/>
      <c r="H70" s="35" t="s">
        <v>168</v>
      </c>
      <c r="I70" s="36" t="s">
        <v>169</v>
      </c>
      <c r="J70" s="37" t="s">
        <v>170</v>
      </c>
      <c r="K70" s="35" t="s">
        <v>165</v>
      </c>
      <c r="L70" s="340" t="s">
        <v>171</v>
      </c>
      <c r="M70" s="341"/>
      <c r="N70" s="36" t="s">
        <v>172</v>
      </c>
      <c r="O70" s="335"/>
    </row>
    <row r="71" spans="1:15" ht="10.35" customHeight="1" x14ac:dyDescent="0.2">
      <c r="A71" s="362" t="s">
        <v>208</v>
      </c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4"/>
    </row>
    <row r="72" spans="1:15" ht="9" customHeight="1" x14ac:dyDescent="0.2">
      <c r="A72" s="384"/>
      <c r="B72" s="385"/>
      <c r="C72" s="385"/>
      <c r="D72" s="386"/>
      <c r="E72" s="384"/>
      <c r="F72" s="385"/>
      <c r="G72" s="386"/>
      <c r="H72" s="48"/>
      <c r="I72" s="48"/>
      <c r="J72" s="48"/>
      <c r="K72" s="48"/>
      <c r="L72" s="384"/>
      <c r="M72" s="386"/>
      <c r="N72" s="48"/>
      <c r="O72" s="48"/>
    </row>
    <row r="73" spans="1:15" ht="10.5" customHeight="1" x14ac:dyDescent="0.2">
      <c r="A73" s="362" t="s">
        <v>209</v>
      </c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4"/>
    </row>
    <row r="74" spans="1:15" ht="9.75" customHeight="1" x14ac:dyDescent="0.2">
      <c r="A74" s="38" t="s">
        <v>192</v>
      </c>
      <c r="B74" s="343"/>
      <c r="C74" s="343"/>
      <c r="D74" s="344"/>
      <c r="E74" s="374"/>
      <c r="F74" s="375"/>
      <c r="G74" s="376"/>
      <c r="H74" s="39">
        <v>12241.14</v>
      </c>
      <c r="I74" s="365"/>
      <c r="J74" s="40"/>
      <c r="K74" s="41" t="s">
        <v>176</v>
      </c>
      <c r="L74" s="342"/>
      <c r="M74" s="344"/>
      <c r="N74" s="39">
        <v>489.66</v>
      </c>
      <c r="O74" s="40"/>
    </row>
    <row r="75" spans="1:15" ht="9.75" customHeight="1" x14ac:dyDescent="0.2">
      <c r="A75" s="47"/>
      <c r="B75" s="343"/>
      <c r="C75" s="343"/>
      <c r="D75" s="344"/>
      <c r="E75" s="374"/>
      <c r="F75" s="375"/>
      <c r="G75" s="376"/>
      <c r="H75" s="40"/>
      <c r="I75" s="365"/>
      <c r="J75" s="40"/>
      <c r="K75" s="41" t="s">
        <v>178</v>
      </c>
      <c r="L75" s="345">
        <v>175.32</v>
      </c>
      <c r="M75" s="346"/>
      <c r="N75" s="40"/>
      <c r="O75" s="40"/>
    </row>
    <row r="76" spans="1:15" ht="12.75" customHeight="1" x14ac:dyDescent="0.2">
      <c r="A76" s="47"/>
      <c r="B76" s="343"/>
      <c r="C76" s="343"/>
      <c r="D76" s="344"/>
      <c r="E76" s="374"/>
      <c r="F76" s="375"/>
      <c r="G76" s="376"/>
      <c r="H76" s="40"/>
      <c r="I76" s="365"/>
      <c r="J76" s="40"/>
      <c r="K76" s="41" t="s">
        <v>180</v>
      </c>
      <c r="L76" s="345">
        <v>749.64</v>
      </c>
      <c r="M76" s="346"/>
      <c r="N76" s="40"/>
      <c r="O76" s="40"/>
    </row>
    <row r="77" spans="1:15" ht="23.1" customHeight="1" x14ac:dyDescent="0.2">
      <c r="A77" s="42"/>
      <c r="B77" s="352" t="s">
        <v>182</v>
      </c>
      <c r="C77" s="352"/>
      <c r="D77" s="353"/>
      <c r="E77" s="377"/>
      <c r="F77" s="378"/>
      <c r="G77" s="379"/>
      <c r="H77" s="43">
        <v>12241.14</v>
      </c>
      <c r="I77" s="366"/>
      <c r="J77" s="43">
        <v>12241.14</v>
      </c>
      <c r="K77" s="44"/>
      <c r="L77" s="357">
        <v>924.96</v>
      </c>
      <c r="M77" s="358"/>
      <c r="N77" s="43">
        <v>489.66</v>
      </c>
      <c r="O77" s="43">
        <v>13655.76</v>
      </c>
    </row>
    <row r="78" spans="1:15" ht="10.5" customHeight="1" x14ac:dyDescent="0.2">
      <c r="A78" s="362" t="s">
        <v>210</v>
      </c>
      <c r="B78" s="363"/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4"/>
    </row>
    <row r="79" spans="1:15" ht="9.75" customHeight="1" x14ac:dyDescent="0.2">
      <c r="A79" s="38" t="s">
        <v>175</v>
      </c>
      <c r="B79" s="347">
        <v>25.75</v>
      </c>
      <c r="C79" s="347"/>
      <c r="D79" s="348"/>
      <c r="E79" s="349">
        <v>134.05000000000001</v>
      </c>
      <c r="F79" s="350"/>
      <c r="G79" s="351"/>
      <c r="H79" s="39">
        <v>3451.79</v>
      </c>
      <c r="I79" s="365"/>
      <c r="J79" s="40"/>
      <c r="K79" s="41" t="s">
        <v>178</v>
      </c>
      <c r="L79" s="345">
        <v>50.05</v>
      </c>
      <c r="M79" s="346"/>
      <c r="N79" s="365"/>
      <c r="O79" s="40"/>
    </row>
    <row r="80" spans="1:15" ht="9.75" customHeight="1" x14ac:dyDescent="0.2">
      <c r="A80" s="47"/>
      <c r="B80" s="343"/>
      <c r="C80" s="343"/>
      <c r="D80" s="344"/>
      <c r="E80" s="342"/>
      <c r="F80" s="343"/>
      <c r="G80" s="344"/>
      <c r="H80" s="40"/>
      <c r="I80" s="365"/>
      <c r="J80" s="40"/>
      <c r="K80" s="41" t="s">
        <v>180</v>
      </c>
      <c r="L80" s="345">
        <v>214.01</v>
      </c>
      <c r="M80" s="346"/>
      <c r="N80" s="365"/>
      <c r="O80" s="40"/>
    </row>
    <row r="81" spans="1:15" ht="12.75" customHeight="1" x14ac:dyDescent="0.2">
      <c r="A81" s="47"/>
      <c r="B81" s="343"/>
      <c r="C81" s="343"/>
      <c r="D81" s="344"/>
      <c r="E81" s="342"/>
      <c r="F81" s="343"/>
      <c r="G81" s="344"/>
      <c r="H81" s="40"/>
      <c r="I81" s="365"/>
      <c r="J81" s="40"/>
      <c r="K81" s="41" t="s">
        <v>204</v>
      </c>
      <c r="L81" s="345">
        <v>21.04</v>
      </c>
      <c r="M81" s="346"/>
      <c r="N81" s="365"/>
      <c r="O81" s="40"/>
    </row>
    <row r="82" spans="1:15" ht="23.1" customHeight="1" x14ac:dyDescent="0.2">
      <c r="A82" s="42"/>
      <c r="B82" s="352" t="s">
        <v>182</v>
      </c>
      <c r="C82" s="352"/>
      <c r="D82" s="353"/>
      <c r="E82" s="354">
        <v>134.05000000000001</v>
      </c>
      <c r="F82" s="355"/>
      <c r="G82" s="356"/>
      <c r="H82" s="43">
        <v>3451.79</v>
      </c>
      <c r="I82" s="366"/>
      <c r="J82" s="43">
        <v>3451.79</v>
      </c>
      <c r="K82" s="44"/>
      <c r="L82" s="357">
        <v>285.10000000000002</v>
      </c>
      <c r="M82" s="358"/>
      <c r="N82" s="366"/>
      <c r="O82" s="43">
        <v>3736.89</v>
      </c>
    </row>
    <row r="83" spans="1:15" ht="10.5" customHeight="1" x14ac:dyDescent="0.2">
      <c r="A83" s="362" t="s">
        <v>211</v>
      </c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4"/>
    </row>
    <row r="84" spans="1:15" ht="29.25" customHeight="1" x14ac:dyDescent="0.2">
      <c r="A84" s="38" t="s">
        <v>185</v>
      </c>
      <c r="B84" s="367" t="s">
        <v>212</v>
      </c>
      <c r="C84" s="367"/>
      <c r="D84" s="368"/>
      <c r="E84" s="369" t="s">
        <v>213</v>
      </c>
      <c r="F84" s="370"/>
      <c r="G84" s="371"/>
      <c r="H84" s="45" t="s">
        <v>214</v>
      </c>
      <c r="I84" s="365"/>
      <c r="J84" s="46"/>
      <c r="K84" s="46" t="s">
        <v>189</v>
      </c>
      <c r="L84" s="372" t="s">
        <v>215</v>
      </c>
      <c r="M84" s="373"/>
      <c r="N84" s="39">
        <v>111.42</v>
      </c>
      <c r="O84" s="46"/>
    </row>
    <row r="85" spans="1:15" ht="23.1" customHeight="1" x14ac:dyDescent="0.2">
      <c r="A85" s="42"/>
      <c r="B85" s="352" t="s">
        <v>182</v>
      </c>
      <c r="C85" s="352"/>
      <c r="D85" s="353"/>
      <c r="E85" s="354">
        <v>187.3</v>
      </c>
      <c r="F85" s="355"/>
      <c r="G85" s="356"/>
      <c r="H85" s="43">
        <v>3714.16</v>
      </c>
      <c r="I85" s="366"/>
      <c r="J85" s="43">
        <v>3714.16</v>
      </c>
      <c r="K85" s="44"/>
      <c r="L85" s="357">
        <v>283.37</v>
      </c>
      <c r="M85" s="358"/>
      <c r="N85" s="43">
        <v>111.42</v>
      </c>
      <c r="O85" s="43">
        <v>4108.95</v>
      </c>
    </row>
    <row r="86" spans="1:15" ht="10.5" customHeight="1" x14ac:dyDescent="0.2">
      <c r="A86" s="362" t="s">
        <v>216</v>
      </c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4"/>
    </row>
    <row r="87" spans="1:15" ht="29.25" customHeight="1" x14ac:dyDescent="0.2">
      <c r="A87" s="38" t="s">
        <v>185</v>
      </c>
      <c r="B87" s="367" t="s">
        <v>217</v>
      </c>
      <c r="C87" s="367"/>
      <c r="D87" s="368"/>
      <c r="E87" s="369" t="s">
        <v>218</v>
      </c>
      <c r="F87" s="370"/>
      <c r="G87" s="371"/>
      <c r="H87" s="45" t="s">
        <v>219</v>
      </c>
      <c r="I87" s="365"/>
      <c r="J87" s="46"/>
      <c r="K87" s="46" t="s">
        <v>189</v>
      </c>
      <c r="L87" s="372" t="s">
        <v>220</v>
      </c>
      <c r="M87" s="373"/>
      <c r="N87" s="39">
        <v>191.77</v>
      </c>
      <c r="O87" s="46"/>
    </row>
    <row r="88" spans="1:15" ht="23.1" customHeight="1" x14ac:dyDescent="0.2">
      <c r="A88" s="42"/>
      <c r="B88" s="352" t="s">
        <v>182</v>
      </c>
      <c r="C88" s="352"/>
      <c r="D88" s="353"/>
      <c r="E88" s="354">
        <v>196</v>
      </c>
      <c r="F88" s="355"/>
      <c r="G88" s="356"/>
      <c r="H88" s="43">
        <v>4794.16</v>
      </c>
      <c r="I88" s="366"/>
      <c r="J88" s="43">
        <v>4794.16</v>
      </c>
      <c r="K88" s="44"/>
      <c r="L88" s="357">
        <v>324.55</v>
      </c>
      <c r="M88" s="358"/>
      <c r="N88" s="43">
        <v>191.77</v>
      </c>
      <c r="O88" s="43">
        <v>5310.48</v>
      </c>
    </row>
    <row r="89" spans="1:15" ht="10.5" customHeight="1" x14ac:dyDescent="0.2">
      <c r="A89" s="362" t="s">
        <v>221</v>
      </c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4"/>
    </row>
    <row r="90" spans="1:15" ht="9.75" customHeight="1" x14ac:dyDescent="0.2">
      <c r="A90" s="38" t="s">
        <v>175</v>
      </c>
      <c r="B90" s="347">
        <v>26.4</v>
      </c>
      <c r="C90" s="347"/>
      <c r="D90" s="348"/>
      <c r="E90" s="349">
        <v>188.07</v>
      </c>
      <c r="F90" s="350"/>
      <c r="G90" s="351"/>
      <c r="H90" s="39">
        <v>4965.05</v>
      </c>
      <c r="I90" s="365"/>
      <c r="J90" s="40"/>
      <c r="K90" s="41" t="s">
        <v>176</v>
      </c>
      <c r="L90" s="342"/>
      <c r="M90" s="344"/>
      <c r="N90" s="39">
        <v>269.52</v>
      </c>
      <c r="O90" s="40"/>
    </row>
    <row r="91" spans="1:15" ht="9.75" customHeight="1" x14ac:dyDescent="0.2">
      <c r="A91" s="38" t="s">
        <v>177</v>
      </c>
      <c r="B91" s="347">
        <v>39.6</v>
      </c>
      <c r="C91" s="347"/>
      <c r="D91" s="348"/>
      <c r="E91" s="349">
        <v>23.44</v>
      </c>
      <c r="F91" s="350"/>
      <c r="G91" s="351"/>
      <c r="H91" s="39">
        <v>928.22</v>
      </c>
      <c r="I91" s="365"/>
      <c r="J91" s="40"/>
      <c r="K91" s="41" t="s">
        <v>178</v>
      </c>
      <c r="L91" s="345">
        <v>97.71</v>
      </c>
      <c r="M91" s="346"/>
      <c r="N91" s="40"/>
      <c r="O91" s="40"/>
    </row>
    <row r="92" spans="1:15" ht="12.75" customHeight="1" x14ac:dyDescent="0.2">
      <c r="A92" s="38" t="s">
        <v>181</v>
      </c>
      <c r="B92" s="347">
        <v>26.4</v>
      </c>
      <c r="C92" s="347"/>
      <c r="D92" s="348"/>
      <c r="E92" s="349">
        <v>32</v>
      </c>
      <c r="F92" s="350"/>
      <c r="G92" s="351"/>
      <c r="H92" s="39">
        <v>844.8</v>
      </c>
      <c r="I92" s="365"/>
      <c r="J92" s="40"/>
      <c r="K92" s="41" t="s">
        <v>180</v>
      </c>
      <c r="L92" s="345">
        <v>417.76</v>
      </c>
      <c r="M92" s="346"/>
      <c r="N92" s="40"/>
      <c r="O92" s="40"/>
    </row>
    <row r="93" spans="1:15" ht="23.1" customHeight="1" x14ac:dyDescent="0.2">
      <c r="A93" s="42"/>
      <c r="B93" s="352" t="s">
        <v>182</v>
      </c>
      <c r="C93" s="352"/>
      <c r="D93" s="353"/>
      <c r="E93" s="354">
        <v>243.51</v>
      </c>
      <c r="F93" s="355"/>
      <c r="G93" s="356"/>
      <c r="H93" s="43">
        <v>6738.07</v>
      </c>
      <c r="I93" s="366"/>
      <c r="J93" s="43">
        <v>6738.07</v>
      </c>
      <c r="K93" s="44"/>
      <c r="L93" s="357">
        <v>515.47</v>
      </c>
      <c r="M93" s="358"/>
      <c r="N93" s="43">
        <v>269.52</v>
      </c>
      <c r="O93" s="43">
        <v>7523.06</v>
      </c>
    </row>
    <row r="94" spans="1:15" ht="10.5" customHeight="1" x14ac:dyDescent="0.2">
      <c r="A94" s="362" t="s">
        <v>222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4"/>
    </row>
    <row r="95" spans="1:15" ht="9.75" customHeight="1" x14ac:dyDescent="0.2">
      <c r="A95" s="38" t="s">
        <v>175</v>
      </c>
      <c r="B95" s="347">
        <v>11</v>
      </c>
      <c r="C95" s="347"/>
      <c r="D95" s="348"/>
      <c r="E95" s="349">
        <v>127.17</v>
      </c>
      <c r="F95" s="350"/>
      <c r="G95" s="351"/>
      <c r="H95" s="39">
        <v>1398.87</v>
      </c>
      <c r="I95" s="365"/>
      <c r="J95" s="40"/>
      <c r="K95" s="41" t="s">
        <v>178</v>
      </c>
      <c r="L95" s="345">
        <v>25.36</v>
      </c>
      <c r="M95" s="346"/>
      <c r="N95" s="365"/>
      <c r="O95" s="40"/>
    </row>
    <row r="96" spans="1:15" ht="9.75" customHeight="1" x14ac:dyDescent="0.2">
      <c r="A96" s="38" t="s">
        <v>179</v>
      </c>
      <c r="B96" s="343"/>
      <c r="C96" s="343"/>
      <c r="D96" s="344"/>
      <c r="E96" s="342"/>
      <c r="F96" s="343"/>
      <c r="G96" s="344"/>
      <c r="H96" s="39">
        <v>350</v>
      </c>
      <c r="I96" s="365"/>
      <c r="J96" s="40"/>
      <c r="K96" s="41" t="s">
        <v>180</v>
      </c>
      <c r="L96" s="345">
        <v>108.43</v>
      </c>
      <c r="M96" s="346"/>
      <c r="N96" s="365"/>
      <c r="O96" s="40"/>
    </row>
    <row r="97" spans="1:15" ht="9.75" customHeight="1" x14ac:dyDescent="0.2">
      <c r="A97" s="47"/>
      <c r="B97" s="343"/>
      <c r="C97" s="343"/>
      <c r="D97" s="344"/>
      <c r="E97" s="342"/>
      <c r="F97" s="343"/>
      <c r="G97" s="344"/>
      <c r="H97" s="40"/>
      <c r="I97" s="365"/>
      <c r="J97" s="40"/>
      <c r="K97" s="41" t="s">
        <v>203</v>
      </c>
      <c r="L97" s="345">
        <v>10.49</v>
      </c>
      <c r="M97" s="346"/>
      <c r="N97" s="365"/>
      <c r="O97" s="40"/>
    </row>
    <row r="98" spans="1:15" ht="12.75" customHeight="1" x14ac:dyDescent="0.2">
      <c r="A98" s="47"/>
      <c r="B98" s="343"/>
      <c r="C98" s="343"/>
      <c r="D98" s="344"/>
      <c r="E98" s="342"/>
      <c r="F98" s="343"/>
      <c r="G98" s="344"/>
      <c r="H98" s="40"/>
      <c r="I98" s="365"/>
      <c r="J98" s="40"/>
      <c r="K98" s="41" t="s">
        <v>204</v>
      </c>
      <c r="L98" s="345">
        <v>47.21</v>
      </c>
      <c r="M98" s="346"/>
      <c r="N98" s="365"/>
      <c r="O98" s="40"/>
    </row>
    <row r="99" spans="1:15" ht="23.1" customHeight="1" x14ac:dyDescent="0.2">
      <c r="A99" s="42"/>
      <c r="B99" s="352" t="s">
        <v>182</v>
      </c>
      <c r="C99" s="352"/>
      <c r="D99" s="353"/>
      <c r="E99" s="354">
        <v>127.17</v>
      </c>
      <c r="F99" s="355"/>
      <c r="G99" s="356"/>
      <c r="H99" s="43">
        <v>1748.87</v>
      </c>
      <c r="I99" s="366"/>
      <c r="J99" s="43">
        <v>1748.87</v>
      </c>
      <c r="K99" s="44"/>
      <c r="L99" s="357">
        <v>191.49</v>
      </c>
      <c r="M99" s="358"/>
      <c r="N99" s="366"/>
      <c r="O99" s="43">
        <v>1940.36</v>
      </c>
    </row>
    <row r="100" spans="1:15" ht="10.5" customHeight="1" x14ac:dyDescent="0.2">
      <c r="A100" s="362" t="s">
        <v>223</v>
      </c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4"/>
    </row>
    <row r="101" spans="1:15" ht="9.75" customHeight="1" x14ac:dyDescent="0.2">
      <c r="A101" s="38" t="s">
        <v>175</v>
      </c>
      <c r="B101" s="347">
        <v>29</v>
      </c>
      <c r="C101" s="347"/>
      <c r="D101" s="348"/>
      <c r="E101" s="349">
        <v>141.18</v>
      </c>
      <c r="F101" s="350"/>
      <c r="G101" s="351"/>
      <c r="H101" s="39">
        <v>4094.22</v>
      </c>
      <c r="I101" s="365"/>
      <c r="J101" s="365"/>
      <c r="K101" s="41" t="s">
        <v>178</v>
      </c>
      <c r="L101" s="345">
        <v>77.92</v>
      </c>
      <c r="M101" s="346"/>
      <c r="N101" s="365"/>
      <c r="O101" s="365"/>
    </row>
    <row r="102" spans="1:15" ht="9.75" customHeight="1" x14ac:dyDescent="0.2">
      <c r="A102" s="38" t="s">
        <v>177</v>
      </c>
      <c r="B102" s="347">
        <v>43.5</v>
      </c>
      <c r="C102" s="347"/>
      <c r="D102" s="348"/>
      <c r="E102" s="349">
        <v>6.42</v>
      </c>
      <c r="F102" s="350"/>
      <c r="G102" s="351"/>
      <c r="H102" s="39">
        <v>279.27999999999997</v>
      </c>
      <c r="I102" s="365"/>
      <c r="J102" s="365"/>
      <c r="K102" s="41" t="s">
        <v>180</v>
      </c>
      <c r="L102" s="345">
        <v>333.19</v>
      </c>
      <c r="M102" s="346"/>
      <c r="N102" s="365"/>
      <c r="O102" s="365"/>
    </row>
    <row r="103" spans="1:15" ht="9.75" customHeight="1" x14ac:dyDescent="0.2">
      <c r="A103" s="49" t="s">
        <v>181</v>
      </c>
      <c r="B103" s="390">
        <v>29</v>
      </c>
      <c r="C103" s="390"/>
      <c r="D103" s="391"/>
      <c r="E103" s="354">
        <v>37</v>
      </c>
      <c r="F103" s="355"/>
      <c r="G103" s="356"/>
      <c r="H103" s="43">
        <v>1073</v>
      </c>
      <c r="I103" s="366"/>
      <c r="J103" s="366"/>
      <c r="K103" s="48"/>
      <c r="L103" s="384"/>
      <c r="M103" s="386"/>
      <c r="N103" s="366"/>
      <c r="O103" s="366"/>
    </row>
    <row r="104" spans="1:15" ht="15.95" customHeight="1" x14ac:dyDescent="0.2">
      <c r="A104" s="329" t="s">
        <v>161</v>
      </c>
      <c r="B104" s="330"/>
      <c r="C104" s="330"/>
      <c r="D104" s="330"/>
      <c r="E104" s="330"/>
      <c r="F104" s="330"/>
      <c r="G104" s="330"/>
      <c r="H104" s="330"/>
      <c r="I104" s="330"/>
      <c r="J104" s="331"/>
      <c r="K104" s="329" t="s">
        <v>162</v>
      </c>
      <c r="L104" s="330"/>
      <c r="M104" s="332" t="s">
        <v>163</v>
      </c>
      <c r="N104" s="333"/>
      <c r="O104" s="334" t="s">
        <v>164</v>
      </c>
    </row>
    <row r="105" spans="1:15" ht="36.75" customHeight="1" x14ac:dyDescent="0.2">
      <c r="A105" s="336" t="s">
        <v>165</v>
      </c>
      <c r="B105" s="332"/>
      <c r="C105" s="333"/>
      <c r="D105" s="35" t="s">
        <v>166</v>
      </c>
      <c r="E105" s="337" t="s">
        <v>167</v>
      </c>
      <c r="F105" s="338"/>
      <c r="G105" s="339"/>
      <c r="H105" s="35" t="s">
        <v>168</v>
      </c>
      <c r="I105" s="36" t="s">
        <v>169</v>
      </c>
      <c r="J105" s="37" t="s">
        <v>170</v>
      </c>
      <c r="K105" s="35" t="s">
        <v>165</v>
      </c>
      <c r="L105" s="340" t="s">
        <v>171</v>
      </c>
      <c r="M105" s="341"/>
      <c r="N105" s="36" t="s">
        <v>172</v>
      </c>
      <c r="O105" s="335"/>
    </row>
    <row r="106" spans="1:15" ht="10.35" customHeight="1" x14ac:dyDescent="0.2">
      <c r="A106" s="362" t="s">
        <v>224</v>
      </c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4"/>
    </row>
    <row r="107" spans="1:15" ht="27.2" customHeight="1" x14ac:dyDescent="0.2">
      <c r="A107" s="387" t="s">
        <v>182</v>
      </c>
      <c r="B107" s="388"/>
      <c r="C107" s="388"/>
      <c r="D107" s="389"/>
      <c r="E107" s="354">
        <v>184.6</v>
      </c>
      <c r="F107" s="355"/>
      <c r="G107" s="356"/>
      <c r="H107" s="43">
        <v>5446.5</v>
      </c>
      <c r="I107" s="50"/>
      <c r="J107" s="43">
        <v>5446.5</v>
      </c>
      <c r="K107" s="50"/>
      <c r="L107" s="357">
        <v>411.11</v>
      </c>
      <c r="M107" s="358"/>
      <c r="N107" s="50"/>
      <c r="O107" s="43">
        <v>5857.61</v>
      </c>
    </row>
    <row r="108" spans="1:15" ht="10.35" customHeight="1" x14ac:dyDescent="0.2">
      <c r="A108" s="362" t="s">
        <v>225</v>
      </c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4"/>
    </row>
    <row r="109" spans="1:15" ht="9.75" customHeight="1" x14ac:dyDescent="0.2">
      <c r="A109" s="38" t="s">
        <v>192</v>
      </c>
      <c r="B109" s="343"/>
      <c r="C109" s="343"/>
      <c r="D109" s="344"/>
      <c r="E109" s="374"/>
      <c r="F109" s="375"/>
      <c r="G109" s="376"/>
      <c r="H109" s="39">
        <v>16875</v>
      </c>
      <c r="I109" s="365"/>
      <c r="J109" s="40"/>
      <c r="K109" s="41" t="s">
        <v>176</v>
      </c>
      <c r="L109" s="342"/>
      <c r="M109" s="344"/>
      <c r="N109" s="39">
        <v>675</v>
      </c>
      <c r="O109" s="40"/>
    </row>
    <row r="110" spans="1:15" ht="9.75" customHeight="1" x14ac:dyDescent="0.2">
      <c r="A110" s="47"/>
      <c r="B110" s="343"/>
      <c r="C110" s="343"/>
      <c r="D110" s="344"/>
      <c r="E110" s="374"/>
      <c r="F110" s="375"/>
      <c r="G110" s="376"/>
      <c r="H110" s="40"/>
      <c r="I110" s="365"/>
      <c r="J110" s="40"/>
      <c r="K110" s="41" t="s">
        <v>178</v>
      </c>
      <c r="L110" s="345">
        <v>238.47</v>
      </c>
      <c r="M110" s="346"/>
      <c r="N110" s="40"/>
      <c r="O110" s="40"/>
    </row>
    <row r="111" spans="1:15" ht="12.95" customHeight="1" x14ac:dyDescent="0.2">
      <c r="A111" s="47"/>
      <c r="B111" s="343"/>
      <c r="C111" s="343"/>
      <c r="D111" s="344"/>
      <c r="E111" s="374"/>
      <c r="F111" s="375"/>
      <c r="G111" s="376"/>
      <c r="H111" s="40"/>
      <c r="I111" s="365"/>
      <c r="J111" s="40"/>
      <c r="K111" s="41" t="s">
        <v>180</v>
      </c>
      <c r="L111" s="380">
        <v>1019.67</v>
      </c>
      <c r="M111" s="381"/>
      <c r="N111" s="40"/>
      <c r="O111" s="40"/>
    </row>
    <row r="112" spans="1:15" ht="23.1" customHeight="1" x14ac:dyDescent="0.2">
      <c r="A112" s="42"/>
      <c r="B112" s="352" t="s">
        <v>182</v>
      </c>
      <c r="C112" s="352"/>
      <c r="D112" s="353"/>
      <c r="E112" s="377"/>
      <c r="F112" s="378"/>
      <c r="G112" s="379"/>
      <c r="H112" s="43">
        <v>16875</v>
      </c>
      <c r="I112" s="366"/>
      <c r="J112" s="43">
        <v>16875</v>
      </c>
      <c r="K112" s="44"/>
      <c r="L112" s="382">
        <v>1258.1400000000001</v>
      </c>
      <c r="M112" s="383"/>
      <c r="N112" s="43">
        <v>675</v>
      </c>
      <c r="O112" s="43">
        <v>18808.14</v>
      </c>
    </row>
    <row r="113" spans="1:15" ht="10.35" customHeight="1" x14ac:dyDescent="0.2">
      <c r="A113" s="362" t="s">
        <v>226</v>
      </c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4"/>
    </row>
    <row r="114" spans="1:15" ht="9.75" customHeight="1" x14ac:dyDescent="0.2">
      <c r="A114" s="38" t="s">
        <v>192</v>
      </c>
      <c r="B114" s="343"/>
      <c r="C114" s="343"/>
      <c r="D114" s="344"/>
      <c r="E114" s="374"/>
      <c r="F114" s="375"/>
      <c r="G114" s="376"/>
      <c r="H114" s="39">
        <v>6798</v>
      </c>
      <c r="I114" s="365"/>
      <c r="J114" s="40"/>
      <c r="K114" s="41" t="s">
        <v>176</v>
      </c>
      <c r="L114" s="342"/>
      <c r="M114" s="344"/>
      <c r="N114" s="39">
        <v>271.92</v>
      </c>
      <c r="O114" s="40"/>
    </row>
    <row r="115" spans="1:15" ht="9.75" customHeight="1" x14ac:dyDescent="0.2">
      <c r="A115" s="47"/>
      <c r="B115" s="343"/>
      <c r="C115" s="343"/>
      <c r="D115" s="344"/>
      <c r="E115" s="374"/>
      <c r="F115" s="375"/>
      <c r="G115" s="376"/>
      <c r="H115" s="40"/>
      <c r="I115" s="365"/>
      <c r="J115" s="40"/>
      <c r="K115" s="41" t="s">
        <v>178</v>
      </c>
      <c r="L115" s="345">
        <v>98.58</v>
      </c>
      <c r="M115" s="346"/>
      <c r="N115" s="40"/>
      <c r="O115" s="40"/>
    </row>
    <row r="116" spans="1:15" ht="12.95" customHeight="1" x14ac:dyDescent="0.2">
      <c r="A116" s="47"/>
      <c r="B116" s="343"/>
      <c r="C116" s="343"/>
      <c r="D116" s="344"/>
      <c r="E116" s="374"/>
      <c r="F116" s="375"/>
      <c r="G116" s="376"/>
      <c r="H116" s="40"/>
      <c r="I116" s="365"/>
      <c r="J116" s="40"/>
      <c r="K116" s="41" t="s">
        <v>180</v>
      </c>
      <c r="L116" s="345">
        <v>421.47</v>
      </c>
      <c r="M116" s="346"/>
      <c r="N116" s="40"/>
      <c r="O116" s="40"/>
    </row>
    <row r="117" spans="1:15" ht="23.1" customHeight="1" x14ac:dyDescent="0.2">
      <c r="A117" s="42"/>
      <c r="B117" s="352" t="s">
        <v>182</v>
      </c>
      <c r="C117" s="352"/>
      <c r="D117" s="353"/>
      <c r="E117" s="377"/>
      <c r="F117" s="378"/>
      <c r="G117" s="379"/>
      <c r="H117" s="43">
        <v>6798</v>
      </c>
      <c r="I117" s="366"/>
      <c r="J117" s="43">
        <v>6798</v>
      </c>
      <c r="K117" s="44"/>
      <c r="L117" s="357">
        <v>520.04999999999995</v>
      </c>
      <c r="M117" s="358"/>
      <c r="N117" s="43">
        <v>271.92</v>
      </c>
      <c r="O117" s="43">
        <v>7589.97</v>
      </c>
    </row>
    <row r="118" spans="1:15" ht="10.35" customHeight="1" x14ac:dyDescent="0.2">
      <c r="A118" s="362" t="s">
        <v>227</v>
      </c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4"/>
    </row>
    <row r="119" spans="1:15" ht="9.75" customHeight="1" x14ac:dyDescent="0.2">
      <c r="A119" s="38" t="s">
        <v>175</v>
      </c>
      <c r="B119" s="347">
        <v>17.309999999999999</v>
      </c>
      <c r="C119" s="347"/>
      <c r="D119" s="348"/>
      <c r="E119" s="349">
        <v>100.18</v>
      </c>
      <c r="F119" s="350"/>
      <c r="G119" s="351"/>
      <c r="H119" s="39">
        <v>1734.11</v>
      </c>
      <c r="I119" s="365"/>
      <c r="J119" s="40"/>
      <c r="K119" s="41" t="s">
        <v>176</v>
      </c>
      <c r="L119" s="342"/>
      <c r="M119" s="344"/>
      <c r="N119" s="39">
        <v>80.44</v>
      </c>
      <c r="O119" s="40"/>
    </row>
    <row r="120" spans="1:15" ht="9.75" customHeight="1" x14ac:dyDescent="0.2">
      <c r="A120" s="38" t="s">
        <v>181</v>
      </c>
      <c r="B120" s="347">
        <v>17.309999999999999</v>
      </c>
      <c r="C120" s="347"/>
      <c r="D120" s="348"/>
      <c r="E120" s="349">
        <v>16</v>
      </c>
      <c r="F120" s="350"/>
      <c r="G120" s="351"/>
      <c r="H120" s="39">
        <v>276.95999999999998</v>
      </c>
      <c r="I120" s="365"/>
      <c r="J120" s="40"/>
      <c r="K120" s="41" t="s">
        <v>178</v>
      </c>
      <c r="L120" s="345">
        <v>26.2</v>
      </c>
      <c r="M120" s="346"/>
      <c r="N120" s="40"/>
      <c r="O120" s="40"/>
    </row>
    <row r="121" spans="1:15" ht="9.75" customHeight="1" x14ac:dyDescent="0.2">
      <c r="A121" s="47"/>
      <c r="B121" s="343"/>
      <c r="C121" s="343"/>
      <c r="D121" s="344"/>
      <c r="E121" s="342"/>
      <c r="F121" s="343"/>
      <c r="G121" s="344"/>
      <c r="H121" s="40"/>
      <c r="I121" s="365"/>
      <c r="J121" s="40"/>
      <c r="K121" s="41" t="s">
        <v>180</v>
      </c>
      <c r="L121" s="345">
        <v>112</v>
      </c>
      <c r="M121" s="346"/>
      <c r="N121" s="40"/>
      <c r="O121" s="40"/>
    </row>
    <row r="122" spans="1:15" ht="12.95" customHeight="1" x14ac:dyDescent="0.2">
      <c r="A122" s="47"/>
      <c r="B122" s="343"/>
      <c r="C122" s="343"/>
      <c r="D122" s="344"/>
      <c r="E122" s="342"/>
      <c r="F122" s="343"/>
      <c r="G122" s="344"/>
      <c r="H122" s="40"/>
      <c r="I122" s="365"/>
      <c r="J122" s="40"/>
      <c r="K122" s="41" t="s">
        <v>204</v>
      </c>
      <c r="L122" s="345">
        <v>48.77</v>
      </c>
      <c r="M122" s="346"/>
      <c r="N122" s="40"/>
      <c r="O122" s="40"/>
    </row>
    <row r="123" spans="1:15" ht="23.1" customHeight="1" x14ac:dyDescent="0.2">
      <c r="A123" s="42"/>
      <c r="B123" s="352" t="s">
        <v>182</v>
      </c>
      <c r="C123" s="352"/>
      <c r="D123" s="353"/>
      <c r="E123" s="354">
        <v>116.18</v>
      </c>
      <c r="F123" s="355"/>
      <c r="G123" s="356"/>
      <c r="H123" s="43">
        <v>2011.07</v>
      </c>
      <c r="I123" s="366"/>
      <c r="J123" s="43">
        <v>2011.07</v>
      </c>
      <c r="K123" s="44"/>
      <c r="L123" s="357">
        <v>186.97</v>
      </c>
      <c r="M123" s="358"/>
      <c r="N123" s="43">
        <v>80.44</v>
      </c>
      <c r="O123" s="43">
        <v>2278.48</v>
      </c>
    </row>
    <row r="124" spans="1:15" ht="10.35" customHeight="1" x14ac:dyDescent="0.2">
      <c r="A124" s="362" t="s">
        <v>228</v>
      </c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4"/>
    </row>
    <row r="125" spans="1:15" ht="29.45" customHeight="1" x14ac:dyDescent="0.2">
      <c r="A125" s="38" t="s">
        <v>185</v>
      </c>
      <c r="B125" s="367" t="s">
        <v>229</v>
      </c>
      <c r="C125" s="367"/>
      <c r="D125" s="368"/>
      <c r="E125" s="369" t="s">
        <v>230</v>
      </c>
      <c r="F125" s="370"/>
      <c r="G125" s="371"/>
      <c r="H125" s="45" t="s">
        <v>231</v>
      </c>
      <c r="I125" s="365"/>
      <c r="J125" s="46"/>
      <c r="K125" s="46" t="s">
        <v>189</v>
      </c>
      <c r="L125" s="372" t="s">
        <v>232</v>
      </c>
      <c r="M125" s="373"/>
      <c r="N125" s="39">
        <v>271.27</v>
      </c>
      <c r="O125" s="46"/>
    </row>
    <row r="126" spans="1:15" ht="23.1" customHeight="1" x14ac:dyDescent="0.2">
      <c r="A126" s="42"/>
      <c r="B126" s="352" t="s">
        <v>182</v>
      </c>
      <c r="C126" s="352"/>
      <c r="D126" s="353"/>
      <c r="E126" s="354">
        <v>229.03</v>
      </c>
      <c r="F126" s="355"/>
      <c r="G126" s="356"/>
      <c r="H126" s="43">
        <v>6781.58</v>
      </c>
      <c r="I126" s="366"/>
      <c r="J126" s="43">
        <v>6781.58</v>
      </c>
      <c r="K126" s="44"/>
      <c r="L126" s="357">
        <v>494.84</v>
      </c>
      <c r="M126" s="358"/>
      <c r="N126" s="43">
        <v>271.27</v>
      </c>
      <c r="O126" s="43">
        <v>7547.69</v>
      </c>
    </row>
    <row r="127" spans="1:15" ht="10.35" customHeight="1" x14ac:dyDescent="0.2">
      <c r="A127" s="362" t="s">
        <v>233</v>
      </c>
      <c r="B127" s="363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4"/>
    </row>
    <row r="128" spans="1:15" ht="9.75" customHeight="1" x14ac:dyDescent="0.2">
      <c r="A128" s="38" t="s">
        <v>175</v>
      </c>
      <c r="B128" s="347">
        <v>15.91</v>
      </c>
      <c r="C128" s="347"/>
      <c r="D128" s="348"/>
      <c r="E128" s="349">
        <v>231.9</v>
      </c>
      <c r="F128" s="350"/>
      <c r="G128" s="351"/>
      <c r="H128" s="39">
        <v>3689.53</v>
      </c>
      <c r="I128" s="365"/>
      <c r="J128" s="40"/>
      <c r="K128" s="41" t="s">
        <v>176</v>
      </c>
      <c r="L128" s="342"/>
      <c r="M128" s="344"/>
      <c r="N128" s="39">
        <v>168.68</v>
      </c>
      <c r="O128" s="40"/>
    </row>
    <row r="129" spans="1:15" ht="9.75" customHeight="1" x14ac:dyDescent="0.2">
      <c r="A129" s="38" t="s">
        <v>177</v>
      </c>
      <c r="B129" s="347">
        <v>23.864999999999998</v>
      </c>
      <c r="C129" s="347"/>
      <c r="D129" s="348"/>
      <c r="E129" s="349">
        <v>15.82</v>
      </c>
      <c r="F129" s="350"/>
      <c r="G129" s="351"/>
      <c r="H129" s="39">
        <v>377.54</v>
      </c>
      <c r="I129" s="365"/>
      <c r="J129" s="40"/>
      <c r="K129" s="41" t="s">
        <v>178</v>
      </c>
      <c r="L129" s="345">
        <v>51.36</v>
      </c>
      <c r="M129" s="346"/>
      <c r="N129" s="40"/>
      <c r="O129" s="40"/>
    </row>
    <row r="130" spans="1:15" ht="12.95" customHeight="1" x14ac:dyDescent="0.2">
      <c r="A130" s="38" t="s">
        <v>179</v>
      </c>
      <c r="B130" s="343"/>
      <c r="C130" s="343"/>
      <c r="D130" s="344"/>
      <c r="E130" s="342"/>
      <c r="F130" s="343"/>
      <c r="G130" s="344"/>
      <c r="H130" s="39">
        <v>150</v>
      </c>
      <c r="I130" s="365"/>
      <c r="J130" s="40"/>
      <c r="K130" s="41" t="s">
        <v>180</v>
      </c>
      <c r="L130" s="345">
        <v>219.62</v>
      </c>
      <c r="M130" s="346"/>
      <c r="N130" s="40"/>
      <c r="O130" s="40"/>
    </row>
    <row r="131" spans="1:15" ht="23.1" customHeight="1" x14ac:dyDescent="0.2">
      <c r="A131" s="42"/>
      <c r="B131" s="352" t="s">
        <v>182</v>
      </c>
      <c r="C131" s="352"/>
      <c r="D131" s="353"/>
      <c r="E131" s="354">
        <v>247.72</v>
      </c>
      <c r="F131" s="355"/>
      <c r="G131" s="356"/>
      <c r="H131" s="43">
        <v>4217.07</v>
      </c>
      <c r="I131" s="366"/>
      <c r="J131" s="43">
        <v>4217.07</v>
      </c>
      <c r="K131" s="44"/>
      <c r="L131" s="357">
        <v>270.98</v>
      </c>
      <c r="M131" s="358"/>
      <c r="N131" s="43">
        <v>168.68</v>
      </c>
      <c r="O131" s="43">
        <v>4656.7299999999996</v>
      </c>
    </row>
    <row r="132" spans="1:15" ht="10.35" customHeight="1" x14ac:dyDescent="0.2">
      <c r="A132" s="362" t="s">
        <v>234</v>
      </c>
      <c r="B132" s="363"/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4"/>
    </row>
    <row r="133" spans="1:15" ht="9.75" customHeight="1" x14ac:dyDescent="0.2">
      <c r="A133" s="38" t="s">
        <v>175</v>
      </c>
      <c r="B133" s="347">
        <v>26.4</v>
      </c>
      <c r="C133" s="347"/>
      <c r="D133" s="348"/>
      <c r="E133" s="349">
        <v>70.760000000000005</v>
      </c>
      <c r="F133" s="350"/>
      <c r="G133" s="351"/>
      <c r="H133" s="39">
        <v>1868.06</v>
      </c>
      <c r="I133" s="365"/>
      <c r="J133" s="40"/>
      <c r="K133" s="41" t="s">
        <v>176</v>
      </c>
      <c r="L133" s="342"/>
      <c r="M133" s="344"/>
      <c r="N133" s="39">
        <v>106.5</v>
      </c>
      <c r="O133" s="40"/>
    </row>
    <row r="134" spans="1:15" ht="9.75" customHeight="1" x14ac:dyDescent="0.2">
      <c r="A134" s="38" t="s">
        <v>177</v>
      </c>
      <c r="B134" s="347">
        <v>39.6</v>
      </c>
      <c r="C134" s="347"/>
      <c r="D134" s="348"/>
      <c r="E134" s="349">
        <v>1.4</v>
      </c>
      <c r="F134" s="350"/>
      <c r="G134" s="351"/>
      <c r="H134" s="39">
        <v>55.44</v>
      </c>
      <c r="I134" s="365"/>
      <c r="J134" s="40"/>
      <c r="K134" s="41" t="s">
        <v>178</v>
      </c>
      <c r="L134" s="345">
        <v>38.61</v>
      </c>
      <c r="M134" s="346"/>
      <c r="N134" s="40"/>
      <c r="O134" s="40"/>
    </row>
    <row r="135" spans="1:15" ht="12.95" customHeight="1" x14ac:dyDescent="0.2">
      <c r="A135" s="38" t="s">
        <v>181</v>
      </c>
      <c r="B135" s="347">
        <v>26.4</v>
      </c>
      <c r="C135" s="347"/>
      <c r="D135" s="348"/>
      <c r="E135" s="349">
        <v>28</v>
      </c>
      <c r="F135" s="350"/>
      <c r="G135" s="351"/>
      <c r="H135" s="39">
        <v>739.2</v>
      </c>
      <c r="I135" s="365"/>
      <c r="J135" s="40"/>
      <c r="K135" s="41" t="s">
        <v>180</v>
      </c>
      <c r="L135" s="345">
        <v>165.09</v>
      </c>
      <c r="M135" s="346"/>
      <c r="N135" s="40"/>
      <c r="O135" s="40"/>
    </row>
    <row r="136" spans="1:15" ht="23.1" customHeight="1" x14ac:dyDescent="0.2">
      <c r="A136" s="42"/>
      <c r="B136" s="352" t="s">
        <v>182</v>
      </c>
      <c r="C136" s="352"/>
      <c r="D136" s="353"/>
      <c r="E136" s="354">
        <v>100.16</v>
      </c>
      <c r="F136" s="355"/>
      <c r="G136" s="356"/>
      <c r="H136" s="43">
        <v>2662.7</v>
      </c>
      <c r="I136" s="366"/>
      <c r="J136" s="43">
        <v>2662.7</v>
      </c>
      <c r="K136" s="44"/>
      <c r="L136" s="357">
        <v>203.7</v>
      </c>
      <c r="M136" s="358"/>
      <c r="N136" s="43">
        <v>106.5</v>
      </c>
      <c r="O136" s="43">
        <v>2972.9</v>
      </c>
    </row>
    <row r="137" spans="1:15" ht="15.95" customHeight="1" x14ac:dyDescent="0.2">
      <c r="A137" s="329" t="s">
        <v>161</v>
      </c>
      <c r="B137" s="330"/>
      <c r="C137" s="330"/>
      <c r="D137" s="330"/>
      <c r="E137" s="330"/>
      <c r="F137" s="330"/>
      <c r="G137" s="330"/>
      <c r="H137" s="330"/>
      <c r="I137" s="330"/>
      <c r="J137" s="331"/>
      <c r="K137" s="329" t="s">
        <v>162</v>
      </c>
      <c r="L137" s="330"/>
      <c r="M137" s="332" t="s">
        <v>163</v>
      </c>
      <c r="N137" s="333"/>
      <c r="O137" s="334" t="s">
        <v>164</v>
      </c>
    </row>
    <row r="138" spans="1:15" ht="36.75" customHeight="1" x14ac:dyDescent="0.2">
      <c r="A138" s="336" t="s">
        <v>165</v>
      </c>
      <c r="B138" s="332"/>
      <c r="C138" s="333"/>
      <c r="D138" s="35" t="s">
        <v>166</v>
      </c>
      <c r="E138" s="337" t="s">
        <v>167</v>
      </c>
      <c r="F138" s="338"/>
      <c r="G138" s="339"/>
      <c r="H138" s="35" t="s">
        <v>168</v>
      </c>
      <c r="I138" s="36" t="s">
        <v>169</v>
      </c>
      <c r="J138" s="37" t="s">
        <v>170</v>
      </c>
      <c r="K138" s="35" t="s">
        <v>165</v>
      </c>
      <c r="L138" s="340" t="s">
        <v>171</v>
      </c>
      <c r="M138" s="341"/>
      <c r="N138" s="36" t="s">
        <v>172</v>
      </c>
      <c r="O138" s="335"/>
    </row>
    <row r="139" spans="1:15" ht="10.35" customHeight="1" x14ac:dyDescent="0.2">
      <c r="A139" s="362" t="s">
        <v>235</v>
      </c>
      <c r="B139" s="363"/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4"/>
    </row>
    <row r="140" spans="1:15" ht="9.75" customHeight="1" x14ac:dyDescent="0.2">
      <c r="A140" s="38" t="s">
        <v>175</v>
      </c>
      <c r="B140" s="347">
        <v>25</v>
      </c>
      <c r="C140" s="347"/>
      <c r="D140" s="348"/>
      <c r="E140" s="349">
        <v>183.82</v>
      </c>
      <c r="F140" s="350"/>
      <c r="G140" s="351"/>
      <c r="H140" s="39">
        <v>4595.5</v>
      </c>
      <c r="I140" s="365"/>
      <c r="J140" s="40"/>
      <c r="K140" s="41" t="s">
        <v>178</v>
      </c>
      <c r="L140" s="345">
        <v>70.98</v>
      </c>
      <c r="M140" s="346"/>
      <c r="N140" s="365"/>
      <c r="O140" s="40"/>
    </row>
    <row r="141" spans="1:15" ht="12.95" customHeight="1" x14ac:dyDescent="0.2">
      <c r="A141" s="38" t="s">
        <v>181</v>
      </c>
      <c r="B141" s="347">
        <v>25</v>
      </c>
      <c r="C141" s="347"/>
      <c r="D141" s="348"/>
      <c r="E141" s="349">
        <v>12</v>
      </c>
      <c r="F141" s="350"/>
      <c r="G141" s="351"/>
      <c r="H141" s="39">
        <v>300</v>
      </c>
      <c r="I141" s="365"/>
      <c r="J141" s="40"/>
      <c r="K141" s="41" t="s">
        <v>180</v>
      </c>
      <c r="L141" s="345">
        <v>303.52999999999997</v>
      </c>
      <c r="M141" s="346"/>
      <c r="N141" s="365"/>
      <c r="O141" s="40"/>
    </row>
    <row r="142" spans="1:15" ht="23.1" customHeight="1" x14ac:dyDescent="0.2">
      <c r="A142" s="42"/>
      <c r="B142" s="352" t="s">
        <v>182</v>
      </c>
      <c r="C142" s="352"/>
      <c r="D142" s="353"/>
      <c r="E142" s="354">
        <v>195.82</v>
      </c>
      <c r="F142" s="355"/>
      <c r="G142" s="356"/>
      <c r="H142" s="43">
        <v>4895.5</v>
      </c>
      <c r="I142" s="366"/>
      <c r="J142" s="43">
        <v>4895.5</v>
      </c>
      <c r="K142" s="44"/>
      <c r="L142" s="357">
        <v>374.51</v>
      </c>
      <c r="M142" s="358"/>
      <c r="N142" s="366"/>
      <c r="O142" s="43">
        <v>5270.01</v>
      </c>
    </row>
    <row r="143" spans="1:15" ht="10.35" customHeight="1" x14ac:dyDescent="0.2">
      <c r="A143" s="362" t="s">
        <v>236</v>
      </c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4"/>
    </row>
    <row r="144" spans="1:15" ht="9.75" customHeight="1" x14ac:dyDescent="0.2">
      <c r="A144" s="38" t="s">
        <v>175</v>
      </c>
      <c r="B144" s="347">
        <v>23.5</v>
      </c>
      <c r="C144" s="347"/>
      <c r="D144" s="348"/>
      <c r="E144" s="349">
        <v>150.75</v>
      </c>
      <c r="F144" s="350"/>
      <c r="G144" s="351"/>
      <c r="H144" s="39">
        <v>3542.63</v>
      </c>
      <c r="I144" s="365"/>
      <c r="J144" s="40"/>
      <c r="K144" s="41" t="s">
        <v>178</v>
      </c>
      <c r="L144" s="345">
        <v>52.33</v>
      </c>
      <c r="M144" s="346"/>
      <c r="N144" s="365"/>
      <c r="O144" s="40"/>
    </row>
    <row r="145" spans="1:15" ht="9.75" customHeight="1" x14ac:dyDescent="0.2">
      <c r="A145" s="38" t="s">
        <v>177</v>
      </c>
      <c r="B145" s="347">
        <v>35.25</v>
      </c>
      <c r="C145" s="347"/>
      <c r="D145" s="348"/>
      <c r="E145" s="349">
        <v>3.68</v>
      </c>
      <c r="F145" s="350"/>
      <c r="G145" s="351"/>
      <c r="H145" s="39">
        <v>129.72</v>
      </c>
      <c r="I145" s="365"/>
      <c r="J145" s="40"/>
      <c r="K145" s="41" t="s">
        <v>180</v>
      </c>
      <c r="L145" s="345">
        <v>223.76</v>
      </c>
      <c r="M145" s="346"/>
      <c r="N145" s="365"/>
      <c r="O145" s="40"/>
    </row>
    <row r="146" spans="1:15" ht="9.75" customHeight="1" x14ac:dyDescent="0.2">
      <c r="A146" s="47"/>
      <c r="B146" s="343"/>
      <c r="C146" s="343"/>
      <c r="D146" s="344"/>
      <c r="E146" s="342"/>
      <c r="F146" s="343"/>
      <c r="G146" s="344"/>
      <c r="H146" s="40"/>
      <c r="I146" s="365"/>
      <c r="J146" s="40"/>
      <c r="K146" s="41" t="s">
        <v>203</v>
      </c>
      <c r="L146" s="345">
        <v>21.66</v>
      </c>
      <c r="M146" s="346"/>
      <c r="N146" s="365"/>
      <c r="O146" s="40"/>
    </row>
    <row r="147" spans="1:15" ht="12.95" customHeight="1" x14ac:dyDescent="0.2">
      <c r="A147" s="47"/>
      <c r="B147" s="343"/>
      <c r="C147" s="343"/>
      <c r="D147" s="344"/>
      <c r="E147" s="342"/>
      <c r="F147" s="343"/>
      <c r="G147" s="344"/>
      <c r="H147" s="40"/>
      <c r="I147" s="365"/>
      <c r="J147" s="40"/>
      <c r="K147" s="41" t="s">
        <v>204</v>
      </c>
      <c r="L147" s="345">
        <v>97.44</v>
      </c>
      <c r="M147" s="346"/>
      <c r="N147" s="365"/>
      <c r="O147" s="40"/>
    </row>
    <row r="148" spans="1:15" ht="23.1" customHeight="1" x14ac:dyDescent="0.2">
      <c r="A148" s="42"/>
      <c r="B148" s="352" t="s">
        <v>182</v>
      </c>
      <c r="C148" s="352"/>
      <c r="D148" s="353"/>
      <c r="E148" s="354">
        <v>154.43</v>
      </c>
      <c r="F148" s="355"/>
      <c r="G148" s="356"/>
      <c r="H148" s="43">
        <v>3672.35</v>
      </c>
      <c r="I148" s="366"/>
      <c r="J148" s="43">
        <v>3672.35</v>
      </c>
      <c r="K148" s="44"/>
      <c r="L148" s="357">
        <v>395.19</v>
      </c>
      <c r="M148" s="358"/>
      <c r="N148" s="366"/>
      <c r="O148" s="43">
        <v>4067.54</v>
      </c>
    </row>
    <row r="149" spans="1:15" ht="10.35" customHeight="1" x14ac:dyDescent="0.2">
      <c r="A149" s="362" t="s">
        <v>237</v>
      </c>
      <c r="B149" s="363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4"/>
    </row>
    <row r="150" spans="1:15" ht="9.75" customHeight="1" x14ac:dyDescent="0.2">
      <c r="A150" s="38" t="s">
        <v>192</v>
      </c>
      <c r="B150" s="343"/>
      <c r="C150" s="343"/>
      <c r="D150" s="344"/>
      <c r="E150" s="374"/>
      <c r="F150" s="375"/>
      <c r="G150" s="376"/>
      <c r="H150" s="39">
        <v>35240.400000000001</v>
      </c>
      <c r="I150" s="365"/>
      <c r="J150" s="40"/>
      <c r="K150" s="41" t="s">
        <v>176</v>
      </c>
      <c r="L150" s="342"/>
      <c r="M150" s="344"/>
      <c r="N150" s="39">
        <v>1409.61</v>
      </c>
      <c r="O150" s="40"/>
    </row>
    <row r="151" spans="1:15" ht="12.95" customHeight="1" x14ac:dyDescent="0.2">
      <c r="A151" s="38" t="s">
        <v>179</v>
      </c>
      <c r="B151" s="343"/>
      <c r="C151" s="343"/>
      <c r="D151" s="344"/>
      <c r="E151" s="374"/>
      <c r="F151" s="375"/>
      <c r="G151" s="376"/>
      <c r="H151" s="39">
        <v>81081</v>
      </c>
      <c r="I151" s="365"/>
      <c r="J151" s="40"/>
      <c r="K151" s="41" t="s">
        <v>178</v>
      </c>
      <c r="L151" s="380">
        <v>1679.73</v>
      </c>
      <c r="M151" s="381"/>
      <c r="N151" s="40"/>
      <c r="O151" s="40"/>
    </row>
    <row r="152" spans="1:15" ht="23.1" customHeight="1" x14ac:dyDescent="0.2">
      <c r="A152" s="42"/>
      <c r="B152" s="352" t="s">
        <v>182</v>
      </c>
      <c r="C152" s="352"/>
      <c r="D152" s="353"/>
      <c r="E152" s="377"/>
      <c r="F152" s="378"/>
      <c r="G152" s="379"/>
      <c r="H152" s="43">
        <v>116321.4</v>
      </c>
      <c r="I152" s="366"/>
      <c r="J152" s="43">
        <v>116321.4</v>
      </c>
      <c r="K152" s="44"/>
      <c r="L152" s="382">
        <v>1679.73</v>
      </c>
      <c r="M152" s="383"/>
      <c r="N152" s="43">
        <v>1409.61</v>
      </c>
      <c r="O152" s="43">
        <v>119410.74</v>
      </c>
    </row>
    <row r="153" spans="1:15" ht="10.35" customHeight="1" x14ac:dyDescent="0.2">
      <c r="A153" s="362" t="s">
        <v>238</v>
      </c>
      <c r="B153" s="363"/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4"/>
    </row>
    <row r="154" spans="1:15" ht="29.45" customHeight="1" x14ac:dyDescent="0.2">
      <c r="A154" s="38" t="s">
        <v>185</v>
      </c>
      <c r="B154" s="367" t="s">
        <v>239</v>
      </c>
      <c r="C154" s="367"/>
      <c r="D154" s="368"/>
      <c r="E154" s="369" t="s">
        <v>240</v>
      </c>
      <c r="F154" s="370"/>
      <c r="G154" s="371"/>
      <c r="H154" s="45" t="s">
        <v>241</v>
      </c>
      <c r="I154" s="365"/>
      <c r="J154" s="46"/>
      <c r="K154" s="46" t="s">
        <v>189</v>
      </c>
      <c r="L154" s="372" t="s">
        <v>242</v>
      </c>
      <c r="M154" s="373"/>
      <c r="N154" s="39">
        <v>143.35</v>
      </c>
      <c r="O154" s="46"/>
    </row>
    <row r="155" spans="1:15" ht="23.1" customHeight="1" x14ac:dyDescent="0.2">
      <c r="A155" s="42"/>
      <c r="B155" s="352" t="s">
        <v>182</v>
      </c>
      <c r="C155" s="352"/>
      <c r="D155" s="353"/>
      <c r="E155" s="354">
        <v>141.66</v>
      </c>
      <c r="F155" s="355"/>
      <c r="G155" s="356"/>
      <c r="H155" s="43">
        <v>3584</v>
      </c>
      <c r="I155" s="366"/>
      <c r="J155" s="43">
        <v>3584</v>
      </c>
      <c r="K155" s="44"/>
      <c r="L155" s="357">
        <v>274.18</v>
      </c>
      <c r="M155" s="358"/>
      <c r="N155" s="43">
        <v>143.35</v>
      </c>
      <c r="O155" s="43">
        <v>4001.53</v>
      </c>
    </row>
    <row r="156" spans="1:15" ht="10.35" customHeight="1" x14ac:dyDescent="0.2">
      <c r="A156" s="362" t="s">
        <v>243</v>
      </c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4"/>
    </row>
    <row r="157" spans="1:15" ht="29.45" customHeight="1" x14ac:dyDescent="0.2">
      <c r="A157" s="38" t="s">
        <v>185</v>
      </c>
      <c r="B157" s="367" t="s">
        <v>244</v>
      </c>
      <c r="C157" s="367"/>
      <c r="D157" s="368"/>
      <c r="E157" s="369" t="s">
        <v>245</v>
      </c>
      <c r="F157" s="370"/>
      <c r="G157" s="371"/>
      <c r="H157" s="45" t="s">
        <v>246</v>
      </c>
      <c r="I157" s="365"/>
      <c r="J157" s="46"/>
      <c r="K157" s="46" t="s">
        <v>189</v>
      </c>
      <c r="L157" s="372" t="s">
        <v>247</v>
      </c>
      <c r="M157" s="373"/>
      <c r="N157" s="39">
        <v>194.52</v>
      </c>
      <c r="O157" s="46"/>
    </row>
    <row r="158" spans="1:15" ht="23.1" customHeight="1" x14ac:dyDescent="0.2">
      <c r="A158" s="42"/>
      <c r="B158" s="352" t="s">
        <v>182</v>
      </c>
      <c r="C158" s="352"/>
      <c r="D158" s="353"/>
      <c r="E158" s="354">
        <v>162.47999999999999</v>
      </c>
      <c r="F158" s="355"/>
      <c r="G158" s="356"/>
      <c r="H158" s="43">
        <v>4863.0200000000004</v>
      </c>
      <c r="I158" s="366"/>
      <c r="J158" s="43">
        <v>4863.0200000000004</v>
      </c>
      <c r="K158" s="44"/>
      <c r="L158" s="357">
        <v>367.6</v>
      </c>
      <c r="M158" s="358"/>
      <c r="N158" s="43">
        <v>194.52</v>
      </c>
      <c r="O158" s="43">
        <v>5425.14</v>
      </c>
    </row>
    <row r="159" spans="1:15" ht="10.35" customHeight="1" x14ac:dyDescent="0.2">
      <c r="A159" s="362" t="s">
        <v>248</v>
      </c>
      <c r="B159" s="363"/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4"/>
    </row>
    <row r="160" spans="1:15" ht="9.75" customHeight="1" x14ac:dyDescent="0.2">
      <c r="A160" s="38" t="s">
        <v>175</v>
      </c>
      <c r="B160" s="347">
        <v>24.21</v>
      </c>
      <c r="C160" s="347"/>
      <c r="D160" s="348"/>
      <c r="E160" s="349">
        <v>166.41</v>
      </c>
      <c r="F160" s="350"/>
      <c r="G160" s="351"/>
      <c r="H160" s="39">
        <v>4028.79</v>
      </c>
      <c r="I160" s="365"/>
      <c r="J160" s="40"/>
      <c r="K160" s="41" t="s">
        <v>178</v>
      </c>
      <c r="L160" s="345">
        <v>67.37</v>
      </c>
      <c r="M160" s="346"/>
      <c r="N160" s="365"/>
      <c r="O160" s="40"/>
    </row>
    <row r="161" spans="1:15" ht="12.95" customHeight="1" x14ac:dyDescent="0.2">
      <c r="A161" s="38" t="s">
        <v>181</v>
      </c>
      <c r="B161" s="347">
        <v>24.21</v>
      </c>
      <c r="C161" s="347"/>
      <c r="D161" s="348"/>
      <c r="E161" s="349">
        <v>32</v>
      </c>
      <c r="F161" s="350"/>
      <c r="G161" s="351"/>
      <c r="H161" s="39">
        <v>774.72</v>
      </c>
      <c r="I161" s="365"/>
      <c r="J161" s="40"/>
      <c r="K161" s="41" t="s">
        <v>180</v>
      </c>
      <c r="L161" s="345">
        <v>288.06</v>
      </c>
      <c r="M161" s="346"/>
      <c r="N161" s="365"/>
      <c r="O161" s="40"/>
    </row>
    <row r="162" spans="1:15" ht="23.1" customHeight="1" x14ac:dyDescent="0.2">
      <c r="A162" s="42"/>
      <c r="B162" s="352" t="s">
        <v>182</v>
      </c>
      <c r="C162" s="352"/>
      <c r="D162" s="353"/>
      <c r="E162" s="354">
        <v>198.41</v>
      </c>
      <c r="F162" s="355"/>
      <c r="G162" s="356"/>
      <c r="H162" s="43">
        <v>4803.51</v>
      </c>
      <c r="I162" s="366"/>
      <c r="J162" s="43">
        <v>4803.51</v>
      </c>
      <c r="K162" s="44"/>
      <c r="L162" s="357">
        <v>355.43</v>
      </c>
      <c r="M162" s="358"/>
      <c r="N162" s="366"/>
      <c r="O162" s="43">
        <v>5158.9399999999996</v>
      </c>
    </row>
    <row r="163" spans="1:15" ht="10.35" customHeight="1" x14ac:dyDescent="0.2">
      <c r="A163" s="362" t="s">
        <v>249</v>
      </c>
      <c r="B163" s="363"/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4"/>
    </row>
    <row r="164" spans="1:15" ht="9.75" customHeight="1" x14ac:dyDescent="0.2">
      <c r="A164" s="38" t="s">
        <v>192</v>
      </c>
      <c r="B164" s="343"/>
      <c r="C164" s="343"/>
      <c r="D164" s="344"/>
      <c r="E164" s="374"/>
      <c r="F164" s="375"/>
      <c r="G164" s="376"/>
      <c r="H164" s="39">
        <v>4456.74</v>
      </c>
      <c r="I164" s="365"/>
      <c r="J164" s="40"/>
      <c r="K164" s="41" t="s">
        <v>176</v>
      </c>
      <c r="L164" s="342"/>
      <c r="M164" s="344"/>
      <c r="N164" s="39">
        <v>178.26</v>
      </c>
      <c r="O164" s="40"/>
    </row>
    <row r="165" spans="1:15" ht="9.75" customHeight="1" x14ac:dyDescent="0.2">
      <c r="A165" s="47"/>
      <c r="B165" s="343"/>
      <c r="C165" s="343"/>
      <c r="D165" s="344"/>
      <c r="E165" s="374"/>
      <c r="F165" s="375"/>
      <c r="G165" s="376"/>
      <c r="H165" s="40"/>
      <c r="I165" s="365"/>
      <c r="J165" s="40"/>
      <c r="K165" s="41" t="s">
        <v>178</v>
      </c>
      <c r="L165" s="345">
        <v>49.71</v>
      </c>
      <c r="M165" s="346"/>
      <c r="N165" s="40"/>
      <c r="O165" s="40"/>
    </row>
    <row r="166" spans="1:15" ht="12.95" customHeight="1" x14ac:dyDescent="0.2">
      <c r="A166" s="47"/>
      <c r="B166" s="343"/>
      <c r="C166" s="343"/>
      <c r="D166" s="344"/>
      <c r="E166" s="374"/>
      <c r="F166" s="375"/>
      <c r="G166" s="376"/>
      <c r="H166" s="40"/>
      <c r="I166" s="365"/>
      <c r="J166" s="40"/>
      <c r="K166" s="41" t="s">
        <v>180</v>
      </c>
      <c r="L166" s="345">
        <v>212.52</v>
      </c>
      <c r="M166" s="346"/>
      <c r="N166" s="40"/>
      <c r="O166" s="40"/>
    </row>
    <row r="167" spans="1:15" ht="23.1" customHeight="1" x14ac:dyDescent="0.2">
      <c r="A167" s="42"/>
      <c r="B167" s="352" t="s">
        <v>182</v>
      </c>
      <c r="C167" s="352"/>
      <c r="D167" s="353"/>
      <c r="E167" s="377"/>
      <c r="F167" s="378"/>
      <c r="G167" s="379"/>
      <c r="H167" s="43">
        <v>4456.74</v>
      </c>
      <c r="I167" s="366"/>
      <c r="J167" s="43">
        <v>4456.74</v>
      </c>
      <c r="K167" s="44"/>
      <c r="L167" s="357">
        <v>262.23</v>
      </c>
      <c r="M167" s="358"/>
      <c r="N167" s="43">
        <v>178.26</v>
      </c>
      <c r="O167" s="43">
        <v>4897.2299999999996</v>
      </c>
    </row>
    <row r="168" spans="1:15" ht="15.95" customHeight="1" x14ac:dyDescent="0.2">
      <c r="A168" s="329" t="s">
        <v>161</v>
      </c>
      <c r="B168" s="330"/>
      <c r="C168" s="330"/>
      <c r="D168" s="330"/>
      <c r="E168" s="330"/>
      <c r="F168" s="330"/>
      <c r="G168" s="330"/>
      <c r="H168" s="330"/>
      <c r="I168" s="330"/>
      <c r="J168" s="331"/>
      <c r="K168" s="329" t="s">
        <v>162</v>
      </c>
      <c r="L168" s="330"/>
      <c r="M168" s="332" t="s">
        <v>163</v>
      </c>
      <c r="N168" s="333"/>
      <c r="O168" s="334" t="s">
        <v>164</v>
      </c>
    </row>
    <row r="169" spans="1:15" ht="36.75" customHeight="1" x14ac:dyDescent="0.2">
      <c r="A169" s="336" t="s">
        <v>165</v>
      </c>
      <c r="B169" s="332"/>
      <c r="C169" s="333"/>
      <c r="D169" s="35" t="s">
        <v>166</v>
      </c>
      <c r="E169" s="337" t="s">
        <v>167</v>
      </c>
      <c r="F169" s="338"/>
      <c r="G169" s="339"/>
      <c r="H169" s="35" t="s">
        <v>168</v>
      </c>
      <c r="I169" s="36" t="s">
        <v>169</v>
      </c>
      <c r="J169" s="37" t="s">
        <v>170</v>
      </c>
      <c r="K169" s="35" t="s">
        <v>165</v>
      </c>
      <c r="L169" s="340" t="s">
        <v>171</v>
      </c>
      <c r="M169" s="341"/>
      <c r="N169" s="36" t="s">
        <v>172</v>
      </c>
      <c r="O169" s="335"/>
    </row>
    <row r="170" spans="1:15" ht="10.35" customHeight="1" x14ac:dyDescent="0.2">
      <c r="A170" s="362" t="s">
        <v>250</v>
      </c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4"/>
    </row>
    <row r="171" spans="1:15" ht="9.75" customHeight="1" x14ac:dyDescent="0.2">
      <c r="A171" s="38" t="s">
        <v>175</v>
      </c>
      <c r="B171" s="347">
        <v>16</v>
      </c>
      <c r="C171" s="347"/>
      <c r="D171" s="348"/>
      <c r="E171" s="349">
        <v>240</v>
      </c>
      <c r="F171" s="350"/>
      <c r="G171" s="351"/>
      <c r="H171" s="39">
        <v>3840</v>
      </c>
      <c r="I171" s="365"/>
      <c r="J171" s="40"/>
      <c r="K171" s="41" t="s">
        <v>178</v>
      </c>
      <c r="L171" s="345">
        <v>63.64</v>
      </c>
      <c r="M171" s="346"/>
      <c r="N171" s="365"/>
      <c r="O171" s="40"/>
    </row>
    <row r="172" spans="1:15" ht="9.75" customHeight="1" x14ac:dyDescent="0.2">
      <c r="A172" s="38" t="s">
        <v>177</v>
      </c>
      <c r="B172" s="347">
        <v>24</v>
      </c>
      <c r="C172" s="347"/>
      <c r="D172" s="348"/>
      <c r="E172" s="349">
        <v>19.63</v>
      </c>
      <c r="F172" s="350"/>
      <c r="G172" s="351"/>
      <c r="H172" s="39">
        <v>471.12</v>
      </c>
      <c r="I172" s="365"/>
      <c r="J172" s="40"/>
      <c r="K172" s="41" t="s">
        <v>180</v>
      </c>
      <c r="L172" s="345">
        <v>272.14</v>
      </c>
      <c r="M172" s="346"/>
      <c r="N172" s="365"/>
      <c r="O172" s="40"/>
    </row>
    <row r="173" spans="1:15" ht="12.95" customHeight="1" x14ac:dyDescent="0.2">
      <c r="A173" s="38" t="s">
        <v>179</v>
      </c>
      <c r="B173" s="343"/>
      <c r="C173" s="343"/>
      <c r="D173" s="344"/>
      <c r="E173" s="342"/>
      <c r="F173" s="343"/>
      <c r="G173" s="344"/>
      <c r="H173" s="39">
        <v>250</v>
      </c>
      <c r="I173" s="365"/>
      <c r="J173" s="40"/>
      <c r="K173" s="41" t="s">
        <v>204</v>
      </c>
      <c r="L173" s="345">
        <v>25.34</v>
      </c>
      <c r="M173" s="346"/>
      <c r="N173" s="365"/>
      <c r="O173" s="40"/>
    </row>
    <row r="174" spans="1:15" ht="23.1" customHeight="1" x14ac:dyDescent="0.2">
      <c r="A174" s="42"/>
      <c r="B174" s="352" t="s">
        <v>182</v>
      </c>
      <c r="C174" s="352"/>
      <c r="D174" s="353"/>
      <c r="E174" s="354">
        <v>259.63</v>
      </c>
      <c r="F174" s="355"/>
      <c r="G174" s="356"/>
      <c r="H174" s="43">
        <v>4561.12</v>
      </c>
      <c r="I174" s="366"/>
      <c r="J174" s="43">
        <v>4561.12</v>
      </c>
      <c r="K174" s="44"/>
      <c r="L174" s="357">
        <v>361.12</v>
      </c>
      <c r="M174" s="358"/>
      <c r="N174" s="366"/>
      <c r="O174" s="43">
        <v>4922.24</v>
      </c>
    </row>
    <row r="175" spans="1:15" ht="10.35" customHeight="1" x14ac:dyDescent="0.2">
      <c r="A175" s="362" t="s">
        <v>251</v>
      </c>
      <c r="B175" s="363"/>
      <c r="C175" s="363"/>
      <c r="D175" s="363"/>
      <c r="E175" s="363"/>
      <c r="F175" s="363"/>
      <c r="G175" s="363"/>
      <c r="H175" s="363"/>
      <c r="I175" s="363"/>
      <c r="J175" s="363"/>
      <c r="K175" s="363"/>
      <c r="L175" s="363"/>
      <c r="M175" s="363"/>
      <c r="N175" s="363"/>
      <c r="O175" s="364"/>
    </row>
    <row r="176" spans="1:15" ht="9.75" customHeight="1" x14ac:dyDescent="0.2">
      <c r="A176" s="38" t="s">
        <v>192</v>
      </c>
      <c r="B176" s="343"/>
      <c r="C176" s="343"/>
      <c r="D176" s="344"/>
      <c r="E176" s="374"/>
      <c r="F176" s="375"/>
      <c r="G176" s="376"/>
      <c r="H176" s="39">
        <v>30744.3</v>
      </c>
      <c r="I176" s="365"/>
      <c r="J176" s="40"/>
      <c r="K176" s="41" t="s">
        <v>176</v>
      </c>
      <c r="L176" s="342"/>
      <c r="M176" s="344"/>
      <c r="N176" s="39">
        <v>1229.76</v>
      </c>
      <c r="O176" s="40"/>
    </row>
    <row r="177" spans="1:15" ht="12.95" customHeight="1" x14ac:dyDescent="0.2">
      <c r="A177" s="38" t="s">
        <v>179</v>
      </c>
      <c r="B177" s="343"/>
      <c r="C177" s="343"/>
      <c r="D177" s="344"/>
      <c r="E177" s="374"/>
      <c r="F177" s="375"/>
      <c r="G177" s="376"/>
      <c r="H177" s="39">
        <v>70946</v>
      </c>
      <c r="I177" s="365"/>
      <c r="J177" s="40"/>
      <c r="K177" s="41" t="s">
        <v>178</v>
      </c>
      <c r="L177" s="380">
        <v>1474.52</v>
      </c>
      <c r="M177" s="381"/>
      <c r="N177" s="40"/>
      <c r="O177" s="40"/>
    </row>
    <row r="178" spans="1:15" ht="23.1" customHeight="1" x14ac:dyDescent="0.2">
      <c r="A178" s="42"/>
      <c r="B178" s="352" t="s">
        <v>182</v>
      </c>
      <c r="C178" s="352"/>
      <c r="D178" s="353"/>
      <c r="E178" s="377"/>
      <c r="F178" s="378"/>
      <c r="G178" s="379"/>
      <c r="H178" s="43">
        <v>101690.3</v>
      </c>
      <c r="I178" s="366"/>
      <c r="J178" s="43">
        <v>101690.3</v>
      </c>
      <c r="K178" s="44"/>
      <c r="L178" s="382">
        <v>1474.52</v>
      </c>
      <c r="M178" s="383"/>
      <c r="N178" s="43">
        <v>1229.76</v>
      </c>
      <c r="O178" s="43">
        <v>104394.58</v>
      </c>
    </row>
    <row r="179" spans="1:15" ht="10.35" customHeight="1" x14ac:dyDescent="0.2">
      <c r="A179" s="362" t="s">
        <v>252</v>
      </c>
      <c r="B179" s="363"/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4"/>
    </row>
    <row r="180" spans="1:15" ht="29.45" customHeight="1" x14ac:dyDescent="0.2">
      <c r="A180" s="38" t="s">
        <v>253</v>
      </c>
      <c r="B180" s="347">
        <v>23.1</v>
      </c>
      <c r="C180" s="347"/>
      <c r="D180" s="348"/>
      <c r="E180" s="349">
        <v>181.42</v>
      </c>
      <c r="F180" s="350"/>
      <c r="G180" s="351"/>
      <c r="H180" s="45" t="s">
        <v>254</v>
      </c>
      <c r="I180" s="365"/>
      <c r="J180" s="46"/>
      <c r="K180" s="46" t="s">
        <v>189</v>
      </c>
      <c r="L180" s="372" t="s">
        <v>255</v>
      </c>
      <c r="M180" s="373"/>
      <c r="N180" s="39">
        <v>179.63</v>
      </c>
      <c r="O180" s="46"/>
    </row>
    <row r="181" spans="1:15" ht="23.1" customHeight="1" x14ac:dyDescent="0.2">
      <c r="A181" s="42"/>
      <c r="B181" s="352" t="s">
        <v>182</v>
      </c>
      <c r="C181" s="352"/>
      <c r="D181" s="353"/>
      <c r="E181" s="354">
        <v>181.42</v>
      </c>
      <c r="F181" s="355"/>
      <c r="G181" s="356"/>
      <c r="H181" s="43">
        <v>4490.8100000000004</v>
      </c>
      <c r="I181" s="366"/>
      <c r="J181" s="43">
        <v>4490.8100000000004</v>
      </c>
      <c r="K181" s="44"/>
      <c r="L181" s="357">
        <v>343.55</v>
      </c>
      <c r="M181" s="358"/>
      <c r="N181" s="43">
        <v>179.63</v>
      </c>
      <c r="O181" s="43">
        <v>5013.99</v>
      </c>
    </row>
    <row r="182" spans="1:15" ht="10.35" customHeight="1" x14ac:dyDescent="0.2">
      <c r="A182" s="362" t="s">
        <v>256</v>
      </c>
      <c r="B182" s="363"/>
      <c r="C182" s="363"/>
      <c r="D182" s="363"/>
      <c r="E182" s="363"/>
      <c r="F182" s="363"/>
      <c r="G182" s="363"/>
      <c r="H182" s="363"/>
      <c r="I182" s="363"/>
      <c r="J182" s="363"/>
      <c r="K182" s="363"/>
      <c r="L182" s="363"/>
      <c r="M182" s="363"/>
      <c r="N182" s="363"/>
      <c r="O182" s="364"/>
    </row>
    <row r="183" spans="1:15" ht="9.75" customHeight="1" x14ac:dyDescent="0.2">
      <c r="A183" s="38" t="s">
        <v>175</v>
      </c>
      <c r="B183" s="347">
        <v>70</v>
      </c>
      <c r="C183" s="347"/>
      <c r="D183" s="348"/>
      <c r="E183" s="349">
        <v>28.5</v>
      </c>
      <c r="F183" s="350"/>
      <c r="G183" s="351"/>
      <c r="H183" s="39">
        <v>1995</v>
      </c>
      <c r="I183" s="365"/>
      <c r="J183" s="40"/>
      <c r="K183" s="41" t="s">
        <v>176</v>
      </c>
      <c r="L183" s="342"/>
      <c r="M183" s="344"/>
      <c r="N183" s="39">
        <v>79.8</v>
      </c>
      <c r="O183" s="40"/>
    </row>
    <row r="184" spans="1:15" ht="9.75" customHeight="1" x14ac:dyDescent="0.2">
      <c r="A184" s="47"/>
      <c r="B184" s="343"/>
      <c r="C184" s="343"/>
      <c r="D184" s="344"/>
      <c r="E184" s="342"/>
      <c r="F184" s="343"/>
      <c r="G184" s="344"/>
      <c r="H184" s="40"/>
      <c r="I184" s="365"/>
      <c r="J184" s="40"/>
      <c r="K184" s="41" t="s">
        <v>178</v>
      </c>
      <c r="L184" s="345">
        <v>28.94</v>
      </c>
      <c r="M184" s="346"/>
      <c r="N184" s="40"/>
      <c r="O184" s="40"/>
    </row>
    <row r="185" spans="1:15" ht="9.75" customHeight="1" x14ac:dyDescent="0.2">
      <c r="A185" s="47"/>
      <c r="B185" s="343"/>
      <c r="C185" s="343"/>
      <c r="D185" s="344"/>
      <c r="E185" s="342"/>
      <c r="F185" s="343"/>
      <c r="G185" s="344"/>
      <c r="H185" s="40"/>
      <c r="I185" s="365"/>
      <c r="J185" s="40"/>
      <c r="K185" s="41" t="s">
        <v>180</v>
      </c>
      <c r="L185" s="345">
        <v>123.69</v>
      </c>
      <c r="M185" s="346"/>
      <c r="N185" s="40"/>
      <c r="O185" s="40"/>
    </row>
    <row r="186" spans="1:15" ht="12.95" customHeight="1" x14ac:dyDescent="0.2">
      <c r="A186" s="47"/>
      <c r="B186" s="343"/>
      <c r="C186" s="343"/>
      <c r="D186" s="344"/>
      <c r="E186" s="342"/>
      <c r="F186" s="343"/>
      <c r="G186" s="344"/>
      <c r="H186" s="40"/>
      <c r="I186" s="365"/>
      <c r="J186" s="40"/>
      <c r="K186" s="41" t="s">
        <v>204</v>
      </c>
      <c r="L186" s="345">
        <v>36.86</v>
      </c>
      <c r="M186" s="346"/>
      <c r="N186" s="40"/>
      <c r="O186" s="40"/>
    </row>
    <row r="187" spans="1:15" ht="23.1" customHeight="1" x14ac:dyDescent="0.2">
      <c r="A187" s="42"/>
      <c r="B187" s="352" t="s">
        <v>182</v>
      </c>
      <c r="C187" s="352"/>
      <c r="D187" s="353"/>
      <c r="E187" s="354">
        <v>28.5</v>
      </c>
      <c r="F187" s="355"/>
      <c r="G187" s="356"/>
      <c r="H187" s="43">
        <v>1995</v>
      </c>
      <c r="I187" s="366"/>
      <c r="J187" s="43">
        <v>1995</v>
      </c>
      <c r="K187" s="44"/>
      <c r="L187" s="357">
        <v>189.49</v>
      </c>
      <c r="M187" s="358"/>
      <c r="N187" s="43">
        <v>79.8</v>
      </c>
      <c r="O187" s="43">
        <v>2264.29</v>
      </c>
    </row>
    <row r="188" spans="1:15" ht="10.35" customHeight="1" x14ac:dyDescent="0.2">
      <c r="A188" s="362" t="s">
        <v>257</v>
      </c>
      <c r="B188" s="363"/>
      <c r="C188" s="363"/>
      <c r="D188" s="363"/>
      <c r="E188" s="363"/>
      <c r="F188" s="363"/>
      <c r="G188" s="363"/>
      <c r="H188" s="363"/>
      <c r="I188" s="363"/>
      <c r="J188" s="363"/>
      <c r="K188" s="363"/>
      <c r="L188" s="363"/>
      <c r="M188" s="363"/>
      <c r="N188" s="363"/>
      <c r="O188" s="364"/>
    </row>
    <row r="189" spans="1:15" ht="9.75" customHeight="1" x14ac:dyDescent="0.2">
      <c r="A189" s="38" t="s">
        <v>192</v>
      </c>
      <c r="B189" s="343"/>
      <c r="C189" s="343"/>
      <c r="D189" s="344"/>
      <c r="E189" s="374"/>
      <c r="F189" s="375"/>
      <c r="G189" s="376"/>
      <c r="H189" s="39">
        <v>35253.629999999997</v>
      </c>
      <c r="I189" s="365"/>
      <c r="J189" s="40"/>
      <c r="K189" s="41" t="s">
        <v>176</v>
      </c>
      <c r="L189" s="342"/>
      <c r="M189" s="344"/>
      <c r="N189" s="39">
        <v>1410.15</v>
      </c>
      <c r="O189" s="40"/>
    </row>
    <row r="190" spans="1:15" ht="12.95" customHeight="1" x14ac:dyDescent="0.2">
      <c r="A190" s="38" t="s">
        <v>179</v>
      </c>
      <c r="B190" s="343"/>
      <c r="C190" s="343"/>
      <c r="D190" s="344"/>
      <c r="E190" s="374"/>
      <c r="F190" s="375"/>
      <c r="G190" s="376"/>
      <c r="H190" s="39">
        <v>81081</v>
      </c>
      <c r="I190" s="365"/>
      <c r="J190" s="40"/>
      <c r="K190" s="41" t="s">
        <v>178</v>
      </c>
      <c r="L190" s="380">
        <v>1680.09</v>
      </c>
      <c r="M190" s="381"/>
      <c r="N190" s="40"/>
      <c r="O190" s="40"/>
    </row>
    <row r="191" spans="1:15" ht="23.1" customHeight="1" x14ac:dyDescent="0.2">
      <c r="A191" s="42"/>
      <c r="B191" s="352" t="s">
        <v>182</v>
      </c>
      <c r="C191" s="352"/>
      <c r="D191" s="353"/>
      <c r="E191" s="377"/>
      <c r="F191" s="378"/>
      <c r="G191" s="379"/>
      <c r="H191" s="43">
        <v>116334.63</v>
      </c>
      <c r="I191" s="366"/>
      <c r="J191" s="43">
        <v>116334.63</v>
      </c>
      <c r="K191" s="44"/>
      <c r="L191" s="382">
        <v>1680.09</v>
      </c>
      <c r="M191" s="383"/>
      <c r="N191" s="43">
        <v>1410.15</v>
      </c>
      <c r="O191" s="43">
        <v>119424.87</v>
      </c>
    </row>
    <row r="192" spans="1:15" ht="10.35" customHeight="1" x14ac:dyDescent="0.2">
      <c r="A192" s="362" t="s">
        <v>258</v>
      </c>
      <c r="B192" s="363"/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4"/>
    </row>
    <row r="193" spans="1:15" ht="9.75" customHeight="1" x14ac:dyDescent="0.2">
      <c r="A193" s="38" t="s">
        <v>192</v>
      </c>
      <c r="B193" s="343"/>
      <c r="C193" s="343"/>
      <c r="D193" s="344"/>
      <c r="E193" s="374"/>
      <c r="F193" s="375"/>
      <c r="G193" s="376"/>
      <c r="H193" s="39">
        <v>10607.07</v>
      </c>
      <c r="I193" s="365"/>
      <c r="J193" s="40"/>
      <c r="K193" s="41" t="s">
        <v>176</v>
      </c>
      <c r="L193" s="342"/>
      <c r="M193" s="344"/>
      <c r="N193" s="39">
        <v>424.29</v>
      </c>
      <c r="O193" s="40"/>
    </row>
    <row r="194" spans="1:15" ht="9.75" customHeight="1" x14ac:dyDescent="0.2">
      <c r="A194" s="47"/>
      <c r="B194" s="343"/>
      <c r="C194" s="343"/>
      <c r="D194" s="344"/>
      <c r="E194" s="374"/>
      <c r="F194" s="375"/>
      <c r="G194" s="376"/>
      <c r="H194" s="40"/>
      <c r="I194" s="365"/>
      <c r="J194" s="40"/>
      <c r="K194" s="41" t="s">
        <v>178</v>
      </c>
      <c r="L194" s="345">
        <v>149.88</v>
      </c>
      <c r="M194" s="346"/>
      <c r="N194" s="40"/>
      <c r="O194" s="40"/>
    </row>
    <row r="195" spans="1:15" ht="12.95" customHeight="1" x14ac:dyDescent="0.2">
      <c r="A195" s="47"/>
      <c r="B195" s="343"/>
      <c r="C195" s="343"/>
      <c r="D195" s="344"/>
      <c r="E195" s="374"/>
      <c r="F195" s="375"/>
      <c r="G195" s="376"/>
      <c r="H195" s="40"/>
      <c r="I195" s="365"/>
      <c r="J195" s="40"/>
      <c r="K195" s="41" t="s">
        <v>180</v>
      </c>
      <c r="L195" s="345">
        <v>640.89</v>
      </c>
      <c r="M195" s="346"/>
      <c r="N195" s="40"/>
      <c r="O195" s="40"/>
    </row>
    <row r="196" spans="1:15" ht="23.1" customHeight="1" x14ac:dyDescent="0.2">
      <c r="A196" s="42"/>
      <c r="B196" s="352" t="s">
        <v>182</v>
      </c>
      <c r="C196" s="352"/>
      <c r="D196" s="353"/>
      <c r="E196" s="377"/>
      <c r="F196" s="378"/>
      <c r="G196" s="379"/>
      <c r="H196" s="43">
        <v>10607.07</v>
      </c>
      <c r="I196" s="366"/>
      <c r="J196" s="43">
        <v>10607.07</v>
      </c>
      <c r="K196" s="44"/>
      <c r="L196" s="357">
        <v>790.77</v>
      </c>
      <c r="M196" s="358"/>
      <c r="N196" s="43">
        <v>424.29</v>
      </c>
      <c r="O196" s="43">
        <v>11822.13</v>
      </c>
    </row>
    <row r="197" spans="1:15" ht="10.35" customHeight="1" x14ac:dyDescent="0.2">
      <c r="A197" s="362" t="s">
        <v>259</v>
      </c>
      <c r="B197" s="363"/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4"/>
    </row>
    <row r="198" spans="1:15" ht="29.45" customHeight="1" x14ac:dyDescent="0.2">
      <c r="A198" s="38" t="s">
        <v>185</v>
      </c>
      <c r="B198" s="367" t="s">
        <v>260</v>
      </c>
      <c r="C198" s="367"/>
      <c r="D198" s="368"/>
      <c r="E198" s="369" t="s">
        <v>261</v>
      </c>
      <c r="F198" s="370"/>
      <c r="G198" s="371"/>
      <c r="H198" s="45" t="s">
        <v>262</v>
      </c>
      <c r="I198" s="365"/>
      <c r="J198" s="46"/>
      <c r="K198" s="46" t="s">
        <v>189</v>
      </c>
      <c r="L198" s="372" t="s">
        <v>263</v>
      </c>
      <c r="M198" s="373"/>
      <c r="N198" s="39">
        <v>160.72999999999999</v>
      </c>
      <c r="O198" s="46"/>
    </row>
    <row r="199" spans="1:15" ht="23.1" customHeight="1" x14ac:dyDescent="0.2">
      <c r="A199" s="42"/>
      <c r="B199" s="352" t="s">
        <v>182</v>
      </c>
      <c r="C199" s="352"/>
      <c r="D199" s="353"/>
      <c r="E199" s="354">
        <v>162.55000000000001</v>
      </c>
      <c r="F199" s="355"/>
      <c r="G199" s="356"/>
      <c r="H199" s="43">
        <v>4018.24</v>
      </c>
      <c r="I199" s="366"/>
      <c r="J199" s="43">
        <v>4018.24</v>
      </c>
      <c r="K199" s="44"/>
      <c r="L199" s="357">
        <v>296.52</v>
      </c>
      <c r="M199" s="358"/>
      <c r="N199" s="43">
        <v>160.72999999999999</v>
      </c>
      <c r="O199" s="43">
        <v>4475.49</v>
      </c>
    </row>
    <row r="200" spans="1:15" ht="15.95" customHeight="1" x14ac:dyDescent="0.2">
      <c r="A200" s="329" t="s">
        <v>161</v>
      </c>
      <c r="B200" s="330"/>
      <c r="C200" s="330"/>
      <c r="D200" s="330"/>
      <c r="E200" s="330"/>
      <c r="F200" s="330"/>
      <c r="G200" s="330"/>
      <c r="H200" s="330"/>
      <c r="I200" s="330"/>
      <c r="J200" s="331"/>
      <c r="K200" s="329" t="s">
        <v>162</v>
      </c>
      <c r="L200" s="330"/>
      <c r="M200" s="332" t="s">
        <v>163</v>
      </c>
      <c r="N200" s="333"/>
      <c r="O200" s="334" t="s">
        <v>164</v>
      </c>
    </row>
    <row r="201" spans="1:15" ht="36.75" customHeight="1" x14ac:dyDescent="0.2">
      <c r="A201" s="336" t="s">
        <v>165</v>
      </c>
      <c r="B201" s="332"/>
      <c r="C201" s="333"/>
      <c r="D201" s="35" t="s">
        <v>166</v>
      </c>
      <c r="E201" s="337" t="s">
        <v>167</v>
      </c>
      <c r="F201" s="338"/>
      <c r="G201" s="339"/>
      <c r="H201" s="35" t="s">
        <v>168</v>
      </c>
      <c r="I201" s="36" t="s">
        <v>169</v>
      </c>
      <c r="J201" s="37" t="s">
        <v>170</v>
      </c>
      <c r="K201" s="35" t="s">
        <v>165</v>
      </c>
      <c r="L201" s="340" t="s">
        <v>171</v>
      </c>
      <c r="M201" s="341"/>
      <c r="N201" s="36" t="s">
        <v>172</v>
      </c>
      <c r="O201" s="335"/>
    </row>
    <row r="202" spans="1:15" ht="10.35" customHeight="1" x14ac:dyDescent="0.2">
      <c r="A202" s="362" t="s">
        <v>264</v>
      </c>
      <c r="B202" s="363"/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4"/>
    </row>
    <row r="203" spans="1:15" ht="9.75" customHeight="1" x14ac:dyDescent="0.2">
      <c r="A203" s="397" t="s">
        <v>265</v>
      </c>
      <c r="B203" s="398"/>
      <c r="C203" s="398"/>
      <c r="D203" s="399"/>
      <c r="E203" s="380">
        <v>203.22</v>
      </c>
      <c r="F203" s="400"/>
      <c r="G203" s="381"/>
      <c r="H203" s="39">
        <v>5974.67</v>
      </c>
      <c r="I203" s="365"/>
      <c r="J203" s="40"/>
      <c r="K203" s="41" t="s">
        <v>176</v>
      </c>
      <c r="L203" s="342"/>
      <c r="M203" s="344"/>
      <c r="N203" s="39">
        <v>277.91000000000003</v>
      </c>
      <c r="O203" s="40"/>
    </row>
    <row r="204" spans="1:15" ht="9.75" customHeight="1" x14ac:dyDescent="0.2">
      <c r="A204" s="397" t="s">
        <v>266</v>
      </c>
      <c r="B204" s="398"/>
      <c r="C204" s="398"/>
      <c r="D204" s="399"/>
      <c r="E204" s="345">
        <v>11.4</v>
      </c>
      <c r="F204" s="401"/>
      <c r="G204" s="346"/>
      <c r="H204" s="39">
        <v>502.74</v>
      </c>
      <c r="I204" s="365"/>
      <c r="J204" s="40"/>
      <c r="K204" s="41" t="s">
        <v>178</v>
      </c>
      <c r="L204" s="345">
        <v>96.06</v>
      </c>
      <c r="M204" s="346"/>
      <c r="N204" s="40"/>
      <c r="O204" s="40"/>
    </row>
    <row r="205" spans="1:15" ht="12.95" customHeight="1" x14ac:dyDescent="0.2">
      <c r="A205" s="397" t="s">
        <v>267</v>
      </c>
      <c r="B205" s="398"/>
      <c r="C205" s="398"/>
      <c r="D205" s="399"/>
      <c r="E205" s="345">
        <v>16</v>
      </c>
      <c r="F205" s="401"/>
      <c r="G205" s="346"/>
      <c r="H205" s="39">
        <v>470.4</v>
      </c>
      <c r="I205" s="365"/>
      <c r="J205" s="40"/>
      <c r="K205" s="41" t="s">
        <v>180</v>
      </c>
      <c r="L205" s="345">
        <v>410.75</v>
      </c>
      <c r="M205" s="346"/>
      <c r="N205" s="40"/>
      <c r="O205" s="40"/>
    </row>
    <row r="206" spans="1:15" ht="23.1" customHeight="1" x14ac:dyDescent="0.2">
      <c r="A206" s="387" t="s">
        <v>182</v>
      </c>
      <c r="B206" s="388"/>
      <c r="C206" s="388"/>
      <c r="D206" s="389"/>
      <c r="E206" s="382">
        <v>230.62</v>
      </c>
      <c r="F206" s="392"/>
      <c r="G206" s="383"/>
      <c r="H206" s="43">
        <v>6947.81</v>
      </c>
      <c r="I206" s="366"/>
      <c r="J206" s="51">
        <v>6947.81</v>
      </c>
      <c r="K206" s="44"/>
      <c r="L206" s="357">
        <v>506.81</v>
      </c>
      <c r="M206" s="358"/>
      <c r="N206" s="43">
        <v>277.91000000000003</v>
      </c>
      <c r="O206" s="51">
        <v>7732.53</v>
      </c>
    </row>
    <row r="207" spans="1:15" ht="14.45" customHeight="1" x14ac:dyDescent="0.2">
      <c r="A207" s="393" t="s">
        <v>268</v>
      </c>
      <c r="B207" s="394"/>
      <c r="C207" s="394"/>
      <c r="D207" s="394"/>
      <c r="E207" s="394"/>
      <c r="F207" s="52">
        <v>41</v>
      </c>
      <c r="G207" s="395" t="s">
        <v>269</v>
      </c>
      <c r="H207" s="395"/>
      <c r="I207" s="53"/>
      <c r="J207" s="53"/>
      <c r="K207" s="53"/>
      <c r="L207" s="396"/>
      <c r="M207" s="396"/>
      <c r="N207" s="53"/>
      <c r="O207" s="54"/>
    </row>
    <row r="208" spans="1:15" ht="9.75" customHeight="1" x14ac:dyDescent="0.2">
      <c r="A208" s="397" t="s">
        <v>270</v>
      </c>
      <c r="B208" s="398"/>
      <c r="C208" s="398"/>
      <c r="D208" s="399"/>
      <c r="E208" s="380">
        <v>182.38</v>
      </c>
      <c r="F208" s="400"/>
      <c r="G208" s="381"/>
      <c r="H208" s="39">
        <v>2006.18</v>
      </c>
      <c r="I208" s="365"/>
      <c r="J208" s="365"/>
      <c r="K208" s="41" t="s">
        <v>176</v>
      </c>
      <c r="L208" s="342"/>
      <c r="M208" s="344"/>
      <c r="N208" s="39">
        <v>12786.41</v>
      </c>
      <c r="O208" s="365"/>
    </row>
    <row r="209" spans="1:15" ht="9.75" customHeight="1" x14ac:dyDescent="0.2">
      <c r="A209" s="397" t="s">
        <v>271</v>
      </c>
      <c r="B209" s="398"/>
      <c r="C209" s="398"/>
      <c r="D209" s="399"/>
      <c r="E209" s="380">
        <v>480</v>
      </c>
      <c r="F209" s="400"/>
      <c r="G209" s="381"/>
      <c r="H209" s="39">
        <v>7171.2</v>
      </c>
      <c r="I209" s="365"/>
      <c r="J209" s="365"/>
      <c r="K209" s="41" t="s">
        <v>178</v>
      </c>
      <c r="L209" s="402">
        <v>10644.12</v>
      </c>
      <c r="M209" s="403"/>
      <c r="N209" s="40"/>
      <c r="O209" s="365"/>
    </row>
    <row r="210" spans="1:15" ht="9.75" customHeight="1" x14ac:dyDescent="0.2">
      <c r="A210" s="397" t="s">
        <v>272</v>
      </c>
      <c r="B210" s="398"/>
      <c r="C210" s="398"/>
      <c r="D210" s="399"/>
      <c r="E210" s="380">
        <v>231.9</v>
      </c>
      <c r="F210" s="400"/>
      <c r="G210" s="381"/>
      <c r="H210" s="39">
        <v>3689.53</v>
      </c>
      <c r="I210" s="365"/>
      <c r="J210" s="365"/>
      <c r="K210" s="41" t="s">
        <v>180</v>
      </c>
      <c r="L210" s="402">
        <v>12271.14</v>
      </c>
      <c r="M210" s="403"/>
      <c r="N210" s="40"/>
      <c r="O210" s="365"/>
    </row>
    <row r="211" spans="1:15" ht="9.75" customHeight="1" x14ac:dyDescent="0.2">
      <c r="A211" s="397" t="s">
        <v>273</v>
      </c>
      <c r="B211" s="398"/>
      <c r="C211" s="398"/>
      <c r="D211" s="399"/>
      <c r="E211" s="380">
        <v>240</v>
      </c>
      <c r="F211" s="400"/>
      <c r="G211" s="381"/>
      <c r="H211" s="39">
        <v>3840</v>
      </c>
      <c r="I211" s="365"/>
      <c r="J211" s="365"/>
      <c r="K211" s="41" t="s">
        <v>203</v>
      </c>
      <c r="L211" s="345">
        <v>44.26</v>
      </c>
      <c r="M211" s="346"/>
      <c r="N211" s="40"/>
      <c r="O211" s="365"/>
    </row>
    <row r="212" spans="1:15" ht="9.75" customHeight="1" x14ac:dyDescent="0.2">
      <c r="A212" s="397" t="s">
        <v>274</v>
      </c>
      <c r="B212" s="398"/>
      <c r="C212" s="398"/>
      <c r="D212" s="399"/>
      <c r="E212" s="380">
        <v>207.6</v>
      </c>
      <c r="F212" s="400"/>
      <c r="G212" s="381"/>
      <c r="H212" s="39">
        <v>3379.73</v>
      </c>
      <c r="I212" s="365"/>
      <c r="J212" s="365"/>
      <c r="K212" s="41" t="s">
        <v>204</v>
      </c>
      <c r="L212" s="345">
        <v>471.97</v>
      </c>
      <c r="M212" s="346"/>
      <c r="N212" s="40"/>
      <c r="O212" s="365"/>
    </row>
    <row r="213" spans="1:15" ht="9.75" customHeight="1" x14ac:dyDescent="0.2">
      <c r="A213" s="397" t="s">
        <v>275</v>
      </c>
      <c r="B213" s="398"/>
      <c r="C213" s="398"/>
      <c r="D213" s="399"/>
      <c r="E213" s="380">
        <v>201.4</v>
      </c>
      <c r="F213" s="400"/>
      <c r="G213" s="381"/>
      <c r="H213" s="39">
        <v>3298.93</v>
      </c>
      <c r="I213" s="365"/>
      <c r="J213" s="365"/>
      <c r="K213" s="40"/>
      <c r="L213" s="342"/>
      <c r="M213" s="344"/>
      <c r="N213" s="40"/>
      <c r="O213" s="365"/>
    </row>
    <row r="214" spans="1:15" ht="9.75" customHeight="1" x14ac:dyDescent="0.2">
      <c r="A214" s="397" t="s">
        <v>276</v>
      </c>
      <c r="B214" s="398"/>
      <c r="C214" s="398"/>
      <c r="D214" s="399"/>
      <c r="E214" s="380">
        <v>100.18</v>
      </c>
      <c r="F214" s="400"/>
      <c r="G214" s="381"/>
      <c r="H214" s="39">
        <v>1734.11</v>
      </c>
      <c r="I214" s="365"/>
      <c r="J214" s="365"/>
      <c r="K214" s="40"/>
      <c r="L214" s="342"/>
      <c r="M214" s="344"/>
      <c r="N214" s="40"/>
      <c r="O214" s="365"/>
    </row>
    <row r="215" spans="1:15" ht="9.75" customHeight="1" x14ac:dyDescent="0.2">
      <c r="A215" s="397" t="s">
        <v>277</v>
      </c>
      <c r="B215" s="398"/>
      <c r="C215" s="398"/>
      <c r="D215" s="399"/>
      <c r="E215" s="380">
        <v>240</v>
      </c>
      <c r="F215" s="400"/>
      <c r="G215" s="381"/>
      <c r="H215" s="39">
        <v>4627.2</v>
      </c>
      <c r="I215" s="365"/>
      <c r="J215" s="365"/>
      <c r="K215" s="40"/>
      <c r="L215" s="342"/>
      <c r="M215" s="344"/>
      <c r="N215" s="40"/>
      <c r="O215" s="365"/>
    </row>
    <row r="216" spans="1:15" ht="9.75" customHeight="1" x14ac:dyDescent="0.2">
      <c r="A216" s="397" t="s">
        <v>278</v>
      </c>
      <c r="B216" s="398"/>
      <c r="C216" s="398"/>
      <c r="D216" s="399"/>
      <c r="E216" s="380">
        <v>151.30000000000001</v>
      </c>
      <c r="F216" s="400"/>
      <c r="G216" s="381"/>
      <c r="H216" s="39">
        <v>3000.28</v>
      </c>
      <c r="I216" s="365"/>
      <c r="J216" s="365"/>
      <c r="K216" s="40"/>
      <c r="L216" s="342"/>
      <c r="M216" s="344"/>
      <c r="N216" s="40"/>
      <c r="O216" s="365"/>
    </row>
    <row r="217" spans="1:15" ht="9.75" customHeight="1" x14ac:dyDescent="0.2">
      <c r="A217" s="397" t="s">
        <v>279</v>
      </c>
      <c r="B217" s="398"/>
      <c r="C217" s="398"/>
      <c r="D217" s="399"/>
      <c r="E217" s="380">
        <v>224.58</v>
      </c>
      <c r="F217" s="400"/>
      <c r="G217" s="381"/>
      <c r="H217" s="39">
        <v>4810.5</v>
      </c>
      <c r="I217" s="365"/>
      <c r="J217" s="365"/>
      <c r="K217" s="40"/>
      <c r="L217" s="342"/>
      <c r="M217" s="344"/>
      <c r="N217" s="40"/>
      <c r="O217" s="365"/>
    </row>
    <row r="218" spans="1:15" ht="9.75" customHeight="1" x14ac:dyDescent="0.2">
      <c r="A218" s="397" t="s">
        <v>280</v>
      </c>
      <c r="B218" s="398"/>
      <c r="C218" s="398"/>
      <c r="D218" s="399"/>
      <c r="E218" s="380">
        <v>181.42</v>
      </c>
      <c r="F218" s="400"/>
      <c r="G218" s="381"/>
      <c r="H218" s="39">
        <v>4190.8100000000004</v>
      </c>
      <c r="I218" s="365"/>
      <c r="J218" s="365"/>
      <c r="K218" s="40"/>
      <c r="L218" s="342"/>
      <c r="M218" s="344"/>
      <c r="N218" s="40"/>
      <c r="O218" s="365"/>
    </row>
    <row r="219" spans="1:15" ht="9.75" customHeight="1" x14ac:dyDescent="0.2">
      <c r="A219" s="397" t="s">
        <v>281</v>
      </c>
      <c r="B219" s="398"/>
      <c r="C219" s="398"/>
      <c r="D219" s="399"/>
      <c r="E219" s="380">
        <v>150.75</v>
      </c>
      <c r="F219" s="400"/>
      <c r="G219" s="381"/>
      <c r="H219" s="39">
        <v>3542.63</v>
      </c>
      <c r="I219" s="365"/>
      <c r="J219" s="365"/>
      <c r="K219" s="40"/>
      <c r="L219" s="342"/>
      <c r="M219" s="344"/>
      <c r="N219" s="40"/>
      <c r="O219" s="365"/>
    </row>
    <row r="220" spans="1:15" ht="9.75" customHeight="1" x14ac:dyDescent="0.2">
      <c r="A220" s="397" t="s">
        <v>282</v>
      </c>
      <c r="B220" s="398"/>
      <c r="C220" s="398"/>
      <c r="D220" s="399"/>
      <c r="E220" s="380">
        <v>166.41</v>
      </c>
      <c r="F220" s="400"/>
      <c r="G220" s="381"/>
      <c r="H220" s="39">
        <v>4028.79</v>
      </c>
      <c r="I220" s="365"/>
      <c r="J220" s="365"/>
      <c r="K220" s="40"/>
      <c r="L220" s="342"/>
      <c r="M220" s="344"/>
      <c r="N220" s="40"/>
      <c r="O220" s="365"/>
    </row>
    <row r="221" spans="1:15" ht="9.75" customHeight="1" x14ac:dyDescent="0.2">
      <c r="A221" s="397" t="s">
        <v>283</v>
      </c>
      <c r="B221" s="398"/>
      <c r="C221" s="398"/>
      <c r="D221" s="399"/>
      <c r="E221" s="380">
        <v>202.83</v>
      </c>
      <c r="F221" s="400"/>
      <c r="G221" s="381"/>
      <c r="H221" s="39">
        <v>4924.71</v>
      </c>
      <c r="I221" s="365"/>
      <c r="J221" s="365"/>
      <c r="K221" s="40"/>
      <c r="L221" s="342"/>
      <c r="M221" s="344"/>
      <c r="N221" s="40"/>
      <c r="O221" s="365"/>
    </row>
    <row r="222" spans="1:15" ht="9.75" customHeight="1" x14ac:dyDescent="0.2">
      <c r="A222" s="397" t="s">
        <v>284</v>
      </c>
      <c r="B222" s="398"/>
      <c r="C222" s="398"/>
      <c r="D222" s="399"/>
      <c r="E222" s="380">
        <v>180</v>
      </c>
      <c r="F222" s="400"/>
      <c r="G222" s="381"/>
      <c r="H222" s="39">
        <v>4402.8</v>
      </c>
      <c r="I222" s="365"/>
      <c r="J222" s="365"/>
      <c r="K222" s="40"/>
      <c r="L222" s="342"/>
      <c r="M222" s="344"/>
      <c r="N222" s="40"/>
      <c r="O222" s="365"/>
    </row>
    <row r="223" spans="1:15" ht="9.75" customHeight="1" x14ac:dyDescent="0.2">
      <c r="A223" s="397" t="s">
        <v>285</v>
      </c>
      <c r="B223" s="398"/>
      <c r="C223" s="398"/>
      <c r="D223" s="399"/>
      <c r="E223" s="380">
        <v>239.92</v>
      </c>
      <c r="F223" s="400"/>
      <c r="G223" s="381"/>
      <c r="H223" s="39">
        <v>5878.04</v>
      </c>
      <c r="I223" s="365"/>
      <c r="J223" s="365"/>
      <c r="K223" s="40"/>
      <c r="L223" s="342"/>
      <c r="M223" s="344"/>
      <c r="N223" s="40"/>
      <c r="O223" s="365"/>
    </row>
    <row r="224" spans="1:15" ht="9.75" customHeight="1" x14ac:dyDescent="0.2">
      <c r="A224" s="397" t="s">
        <v>286</v>
      </c>
      <c r="B224" s="398"/>
      <c r="C224" s="398"/>
      <c r="D224" s="399"/>
      <c r="E224" s="380">
        <v>138.55000000000001</v>
      </c>
      <c r="F224" s="400"/>
      <c r="G224" s="381"/>
      <c r="H224" s="39">
        <v>3424.96</v>
      </c>
      <c r="I224" s="365"/>
      <c r="J224" s="365"/>
      <c r="K224" s="40"/>
      <c r="L224" s="342"/>
      <c r="M224" s="344"/>
      <c r="N224" s="40"/>
      <c r="O224" s="365"/>
    </row>
    <row r="225" spans="1:15" ht="9.75" customHeight="1" x14ac:dyDescent="0.2">
      <c r="A225" s="397" t="s">
        <v>287</v>
      </c>
      <c r="B225" s="398"/>
      <c r="C225" s="398"/>
      <c r="D225" s="399"/>
      <c r="E225" s="380">
        <v>183.82</v>
      </c>
      <c r="F225" s="400"/>
      <c r="G225" s="381"/>
      <c r="H225" s="39">
        <v>4595.5</v>
      </c>
      <c r="I225" s="365"/>
      <c r="J225" s="365"/>
      <c r="K225" s="40"/>
      <c r="L225" s="342"/>
      <c r="M225" s="344"/>
      <c r="N225" s="40"/>
      <c r="O225" s="365"/>
    </row>
    <row r="226" spans="1:15" ht="9.75" customHeight="1" x14ac:dyDescent="0.2">
      <c r="A226" s="397" t="s">
        <v>288</v>
      </c>
      <c r="B226" s="398"/>
      <c r="C226" s="398"/>
      <c r="D226" s="399"/>
      <c r="E226" s="380">
        <v>125.66</v>
      </c>
      <c r="F226" s="400"/>
      <c r="G226" s="381"/>
      <c r="H226" s="39">
        <v>3179.2</v>
      </c>
      <c r="I226" s="365"/>
      <c r="J226" s="365"/>
      <c r="K226" s="40"/>
      <c r="L226" s="342"/>
      <c r="M226" s="344"/>
      <c r="N226" s="40"/>
      <c r="O226" s="365"/>
    </row>
    <row r="227" spans="1:15" ht="9.75" customHeight="1" x14ac:dyDescent="0.2">
      <c r="A227" s="397" t="s">
        <v>289</v>
      </c>
      <c r="B227" s="398"/>
      <c r="C227" s="398"/>
      <c r="D227" s="399"/>
      <c r="E227" s="380">
        <v>134.05000000000001</v>
      </c>
      <c r="F227" s="400"/>
      <c r="G227" s="381"/>
      <c r="H227" s="39">
        <v>3451.79</v>
      </c>
      <c r="I227" s="365"/>
      <c r="J227" s="365"/>
      <c r="K227" s="40"/>
      <c r="L227" s="342"/>
      <c r="M227" s="344"/>
      <c r="N227" s="40"/>
      <c r="O227" s="365"/>
    </row>
    <row r="228" spans="1:15" ht="9.75" customHeight="1" x14ac:dyDescent="0.2">
      <c r="A228" s="397" t="s">
        <v>290</v>
      </c>
      <c r="B228" s="398"/>
      <c r="C228" s="398"/>
      <c r="D228" s="399"/>
      <c r="E228" s="380">
        <v>258.83</v>
      </c>
      <c r="F228" s="400"/>
      <c r="G228" s="381"/>
      <c r="H228" s="39">
        <v>6833.11</v>
      </c>
      <c r="I228" s="365"/>
      <c r="J228" s="365"/>
      <c r="K228" s="40"/>
      <c r="L228" s="342"/>
      <c r="M228" s="344"/>
      <c r="N228" s="40"/>
      <c r="O228" s="365"/>
    </row>
    <row r="229" spans="1:15" ht="9.75" customHeight="1" x14ac:dyDescent="0.2">
      <c r="A229" s="397" t="s">
        <v>291</v>
      </c>
      <c r="B229" s="398"/>
      <c r="C229" s="398"/>
      <c r="D229" s="399"/>
      <c r="E229" s="380">
        <v>184.4</v>
      </c>
      <c r="F229" s="400"/>
      <c r="G229" s="381"/>
      <c r="H229" s="39">
        <v>5131.8500000000004</v>
      </c>
      <c r="I229" s="365"/>
      <c r="J229" s="365"/>
      <c r="K229" s="40"/>
      <c r="L229" s="342"/>
      <c r="M229" s="344"/>
      <c r="N229" s="40"/>
      <c r="O229" s="365"/>
    </row>
    <row r="230" spans="1:15" ht="9.75" customHeight="1" x14ac:dyDescent="0.2">
      <c r="A230" s="397" t="s">
        <v>292</v>
      </c>
      <c r="B230" s="398"/>
      <c r="C230" s="398"/>
      <c r="D230" s="399"/>
      <c r="E230" s="380">
        <v>141.18</v>
      </c>
      <c r="F230" s="400"/>
      <c r="G230" s="381"/>
      <c r="H230" s="39">
        <v>4094.22</v>
      </c>
      <c r="I230" s="365"/>
      <c r="J230" s="365"/>
      <c r="K230" s="40"/>
      <c r="L230" s="342"/>
      <c r="M230" s="344"/>
      <c r="N230" s="40"/>
      <c r="O230" s="365"/>
    </row>
    <row r="231" spans="1:15" ht="9.75" customHeight="1" x14ac:dyDescent="0.2">
      <c r="A231" s="397" t="s">
        <v>265</v>
      </c>
      <c r="B231" s="398"/>
      <c r="C231" s="398"/>
      <c r="D231" s="399"/>
      <c r="E231" s="380">
        <v>203.22</v>
      </c>
      <c r="F231" s="400"/>
      <c r="G231" s="381"/>
      <c r="H231" s="39">
        <v>5974.67</v>
      </c>
      <c r="I231" s="365"/>
      <c r="J231" s="365"/>
      <c r="K231" s="40"/>
      <c r="L231" s="342"/>
      <c r="M231" s="344"/>
      <c r="N231" s="40"/>
      <c r="O231" s="365"/>
    </row>
    <row r="232" spans="1:15" ht="9.75" customHeight="1" x14ac:dyDescent="0.2">
      <c r="A232" s="397" t="s">
        <v>293</v>
      </c>
      <c r="B232" s="398"/>
      <c r="C232" s="398"/>
      <c r="D232" s="399"/>
      <c r="E232" s="380">
        <v>197.03</v>
      </c>
      <c r="F232" s="400"/>
      <c r="G232" s="381"/>
      <c r="H232" s="39">
        <v>5834.06</v>
      </c>
      <c r="I232" s="365"/>
      <c r="J232" s="365"/>
      <c r="K232" s="40"/>
      <c r="L232" s="342"/>
      <c r="M232" s="344"/>
      <c r="N232" s="40"/>
      <c r="O232" s="365"/>
    </row>
    <row r="233" spans="1:15" ht="9.75" customHeight="1" x14ac:dyDescent="0.2">
      <c r="A233" s="397" t="s">
        <v>294</v>
      </c>
      <c r="B233" s="398"/>
      <c r="C233" s="398"/>
      <c r="D233" s="399"/>
      <c r="E233" s="380">
        <v>130.47999999999999</v>
      </c>
      <c r="F233" s="400"/>
      <c r="G233" s="381"/>
      <c r="H233" s="39">
        <v>3905.26</v>
      </c>
      <c r="I233" s="365"/>
      <c r="J233" s="365"/>
      <c r="K233" s="40"/>
      <c r="L233" s="342"/>
      <c r="M233" s="344"/>
      <c r="N233" s="40"/>
      <c r="O233" s="365"/>
    </row>
    <row r="234" spans="1:15" ht="9.75" customHeight="1" x14ac:dyDescent="0.2">
      <c r="A234" s="397" t="s">
        <v>295</v>
      </c>
      <c r="B234" s="398"/>
      <c r="C234" s="398"/>
      <c r="D234" s="399"/>
      <c r="E234" s="345">
        <v>28.5</v>
      </c>
      <c r="F234" s="401"/>
      <c r="G234" s="346"/>
      <c r="H234" s="39">
        <v>1995</v>
      </c>
      <c r="I234" s="365"/>
      <c r="J234" s="365"/>
      <c r="K234" s="40"/>
      <c r="L234" s="342"/>
      <c r="M234" s="344"/>
      <c r="N234" s="40"/>
      <c r="O234" s="365"/>
    </row>
    <row r="235" spans="1:15" ht="9.75" customHeight="1" x14ac:dyDescent="0.2">
      <c r="A235" s="397" t="s">
        <v>192</v>
      </c>
      <c r="B235" s="398"/>
      <c r="C235" s="398"/>
      <c r="D235" s="399"/>
      <c r="E235" s="342"/>
      <c r="F235" s="343"/>
      <c r="G235" s="344"/>
      <c r="H235" s="39">
        <v>233278.68</v>
      </c>
      <c r="I235" s="365"/>
      <c r="J235" s="365"/>
      <c r="K235" s="40"/>
      <c r="L235" s="342"/>
      <c r="M235" s="344"/>
      <c r="N235" s="40"/>
      <c r="O235" s="365"/>
    </row>
    <row r="236" spans="1:15" ht="9.75" customHeight="1" x14ac:dyDescent="0.2">
      <c r="A236" s="397" t="s">
        <v>296</v>
      </c>
      <c r="B236" s="398"/>
      <c r="C236" s="398"/>
      <c r="D236" s="399"/>
      <c r="E236" s="345">
        <v>39.119999999999997</v>
      </c>
      <c r="F236" s="401"/>
      <c r="G236" s="346"/>
      <c r="H236" s="39">
        <v>876.68</v>
      </c>
      <c r="I236" s="365"/>
      <c r="J236" s="365"/>
      <c r="K236" s="40"/>
      <c r="L236" s="342"/>
      <c r="M236" s="344"/>
      <c r="N236" s="40"/>
      <c r="O236" s="365"/>
    </row>
    <row r="237" spans="1:15" ht="9.75" customHeight="1" x14ac:dyDescent="0.2">
      <c r="A237" s="397" t="s">
        <v>297</v>
      </c>
      <c r="B237" s="398"/>
      <c r="C237" s="398"/>
      <c r="D237" s="399"/>
      <c r="E237" s="345">
        <v>15.82</v>
      </c>
      <c r="F237" s="401"/>
      <c r="G237" s="346"/>
      <c r="H237" s="39">
        <v>377.54</v>
      </c>
      <c r="I237" s="365"/>
      <c r="J237" s="365"/>
      <c r="K237" s="40"/>
      <c r="L237" s="342"/>
      <c r="M237" s="344"/>
      <c r="N237" s="40"/>
      <c r="O237" s="365"/>
    </row>
    <row r="238" spans="1:15" ht="9.75" customHeight="1" x14ac:dyDescent="0.2">
      <c r="A238" s="397" t="s">
        <v>298</v>
      </c>
      <c r="B238" s="398"/>
      <c r="C238" s="398"/>
      <c r="D238" s="399"/>
      <c r="E238" s="345">
        <v>19.63</v>
      </c>
      <c r="F238" s="401"/>
      <c r="G238" s="346"/>
      <c r="H238" s="39">
        <v>471.12</v>
      </c>
      <c r="I238" s="365"/>
      <c r="J238" s="365"/>
      <c r="K238" s="40"/>
      <c r="L238" s="342"/>
      <c r="M238" s="344"/>
      <c r="N238" s="40"/>
      <c r="O238" s="365"/>
    </row>
    <row r="239" spans="1:15" ht="9.75" customHeight="1" x14ac:dyDescent="0.2">
      <c r="A239" s="397" t="s">
        <v>299</v>
      </c>
      <c r="B239" s="398"/>
      <c r="C239" s="398"/>
      <c r="D239" s="399"/>
      <c r="E239" s="345">
        <v>4.38</v>
      </c>
      <c r="F239" s="401"/>
      <c r="G239" s="346"/>
      <c r="H239" s="39">
        <v>107.61</v>
      </c>
      <c r="I239" s="365"/>
      <c r="J239" s="365"/>
      <c r="K239" s="40"/>
      <c r="L239" s="342"/>
      <c r="M239" s="344"/>
      <c r="N239" s="40"/>
      <c r="O239" s="365"/>
    </row>
    <row r="240" spans="1:15" ht="9.75" customHeight="1" x14ac:dyDescent="0.2">
      <c r="A240" s="397" t="s">
        <v>300</v>
      </c>
      <c r="B240" s="398"/>
      <c r="C240" s="398"/>
      <c r="D240" s="399"/>
      <c r="E240" s="345">
        <v>21.25</v>
      </c>
      <c r="F240" s="401"/>
      <c r="G240" s="346"/>
      <c r="H240" s="39">
        <v>614.54999999999995</v>
      </c>
      <c r="I240" s="365"/>
      <c r="J240" s="365"/>
      <c r="K240" s="40"/>
      <c r="L240" s="342"/>
      <c r="M240" s="344"/>
      <c r="N240" s="40"/>
      <c r="O240" s="365"/>
    </row>
    <row r="241" spans="1:15" ht="9.75" customHeight="1" x14ac:dyDescent="0.2">
      <c r="A241" s="397" t="s">
        <v>301</v>
      </c>
      <c r="B241" s="398"/>
      <c r="C241" s="398"/>
      <c r="D241" s="399"/>
      <c r="E241" s="345">
        <v>26.46</v>
      </c>
      <c r="F241" s="401"/>
      <c r="G241" s="346"/>
      <c r="H241" s="39">
        <v>850.16</v>
      </c>
      <c r="I241" s="365"/>
      <c r="J241" s="365"/>
      <c r="K241" s="40"/>
      <c r="L241" s="342"/>
      <c r="M241" s="344"/>
      <c r="N241" s="40"/>
      <c r="O241" s="365"/>
    </row>
    <row r="242" spans="1:15" ht="9.75" customHeight="1" x14ac:dyDescent="0.2">
      <c r="A242" s="397" t="s">
        <v>302</v>
      </c>
      <c r="B242" s="398"/>
      <c r="C242" s="398"/>
      <c r="D242" s="399"/>
      <c r="E242" s="345">
        <v>3.68</v>
      </c>
      <c r="F242" s="401"/>
      <c r="G242" s="346"/>
      <c r="H242" s="39">
        <v>129.72</v>
      </c>
      <c r="I242" s="365"/>
      <c r="J242" s="365"/>
      <c r="K242" s="40"/>
      <c r="L242" s="342"/>
      <c r="M242" s="344"/>
      <c r="N242" s="40"/>
      <c r="O242" s="365"/>
    </row>
    <row r="243" spans="1:15" ht="9.75" customHeight="1" x14ac:dyDescent="0.2">
      <c r="A243" s="397" t="s">
        <v>303</v>
      </c>
      <c r="B243" s="398"/>
      <c r="C243" s="398"/>
      <c r="D243" s="399"/>
      <c r="E243" s="345">
        <v>16.07</v>
      </c>
      <c r="F243" s="401"/>
      <c r="G243" s="346"/>
      <c r="H243" s="39">
        <v>590.58000000000004</v>
      </c>
      <c r="I243" s="365"/>
      <c r="J243" s="365"/>
      <c r="K243" s="40"/>
      <c r="L243" s="342"/>
      <c r="M243" s="344"/>
      <c r="N243" s="40"/>
      <c r="O243" s="365"/>
    </row>
    <row r="244" spans="1:15" ht="9.75" customHeight="1" x14ac:dyDescent="0.2">
      <c r="A244" s="397" t="s">
        <v>304</v>
      </c>
      <c r="B244" s="398"/>
      <c r="C244" s="398"/>
      <c r="D244" s="399"/>
      <c r="E244" s="345">
        <v>24.84</v>
      </c>
      <c r="F244" s="401"/>
      <c r="G244" s="346"/>
      <c r="H244" s="39">
        <v>983.66</v>
      </c>
      <c r="I244" s="365"/>
      <c r="J244" s="365"/>
      <c r="K244" s="40"/>
      <c r="L244" s="342"/>
      <c r="M244" s="344"/>
      <c r="N244" s="40"/>
      <c r="O244" s="365"/>
    </row>
    <row r="245" spans="1:15" ht="9.75" customHeight="1" x14ac:dyDescent="0.2">
      <c r="A245" s="397" t="s">
        <v>305</v>
      </c>
      <c r="B245" s="398"/>
      <c r="C245" s="398"/>
      <c r="D245" s="399"/>
      <c r="E245" s="345">
        <v>6.42</v>
      </c>
      <c r="F245" s="401"/>
      <c r="G245" s="346"/>
      <c r="H245" s="39">
        <v>279.27999999999997</v>
      </c>
      <c r="I245" s="365"/>
      <c r="J245" s="365"/>
      <c r="K245" s="40"/>
      <c r="L245" s="342"/>
      <c r="M245" s="344"/>
      <c r="N245" s="40"/>
      <c r="O245" s="365"/>
    </row>
    <row r="246" spans="1:15" ht="9.75" customHeight="1" x14ac:dyDescent="0.2">
      <c r="A246" s="397" t="s">
        <v>266</v>
      </c>
      <c r="B246" s="398"/>
      <c r="C246" s="398"/>
      <c r="D246" s="399"/>
      <c r="E246" s="345">
        <v>11.4</v>
      </c>
      <c r="F246" s="401"/>
      <c r="G246" s="346"/>
      <c r="H246" s="39">
        <v>502.74</v>
      </c>
      <c r="I246" s="365"/>
      <c r="J246" s="365"/>
      <c r="K246" s="40"/>
      <c r="L246" s="342"/>
      <c r="M246" s="344"/>
      <c r="N246" s="40"/>
      <c r="O246" s="365"/>
    </row>
    <row r="247" spans="1:15" ht="9.75" customHeight="1" x14ac:dyDescent="0.2">
      <c r="A247" s="397" t="s">
        <v>179</v>
      </c>
      <c r="B247" s="398"/>
      <c r="C247" s="398"/>
      <c r="D247" s="399"/>
      <c r="E247" s="342"/>
      <c r="F247" s="343"/>
      <c r="G247" s="344"/>
      <c r="H247" s="39">
        <v>379342.5</v>
      </c>
      <c r="I247" s="365"/>
      <c r="J247" s="365"/>
      <c r="K247" s="40"/>
      <c r="L247" s="342"/>
      <c r="M247" s="344"/>
      <c r="N247" s="40"/>
      <c r="O247" s="365"/>
    </row>
    <row r="248" spans="1:15" ht="9.75" customHeight="1" x14ac:dyDescent="0.2">
      <c r="A248" s="397" t="s">
        <v>306</v>
      </c>
      <c r="B248" s="398"/>
      <c r="C248" s="398"/>
      <c r="D248" s="399"/>
      <c r="E248" s="345">
        <v>20</v>
      </c>
      <c r="F248" s="401"/>
      <c r="G248" s="346"/>
      <c r="H248" s="39">
        <v>325.60000000000002</v>
      </c>
      <c r="I248" s="365"/>
      <c r="J248" s="365"/>
      <c r="K248" s="40"/>
      <c r="L248" s="342"/>
      <c r="M248" s="344"/>
      <c r="N248" s="40"/>
      <c r="O248" s="365"/>
    </row>
    <row r="249" spans="1:15" ht="9.75" customHeight="1" x14ac:dyDescent="0.2">
      <c r="A249" s="397" t="s">
        <v>307</v>
      </c>
      <c r="B249" s="398"/>
      <c r="C249" s="398"/>
      <c r="D249" s="399"/>
      <c r="E249" s="345">
        <v>34.5</v>
      </c>
      <c r="F249" s="401"/>
      <c r="G249" s="346"/>
      <c r="H249" s="39">
        <v>565.11</v>
      </c>
      <c r="I249" s="365"/>
      <c r="J249" s="365"/>
      <c r="K249" s="40"/>
      <c r="L249" s="342"/>
      <c r="M249" s="344"/>
      <c r="N249" s="40"/>
      <c r="O249" s="365"/>
    </row>
    <row r="250" spans="1:15" ht="9.75" customHeight="1" x14ac:dyDescent="0.2">
      <c r="A250" s="404" t="s">
        <v>308</v>
      </c>
      <c r="B250" s="405"/>
      <c r="C250" s="405"/>
      <c r="D250" s="406"/>
      <c r="E250" s="357">
        <v>16</v>
      </c>
      <c r="F250" s="407"/>
      <c r="G250" s="358"/>
      <c r="H250" s="43">
        <v>276.95999999999998</v>
      </c>
      <c r="I250" s="366"/>
      <c r="J250" s="366"/>
      <c r="K250" s="48"/>
      <c r="L250" s="384"/>
      <c r="M250" s="386"/>
      <c r="N250" s="48"/>
      <c r="O250" s="366"/>
    </row>
    <row r="251" spans="1:15" ht="15.95" customHeight="1" x14ac:dyDescent="0.2">
      <c r="A251" s="329" t="s">
        <v>161</v>
      </c>
      <c r="B251" s="330"/>
      <c r="C251" s="330"/>
      <c r="D251" s="330"/>
      <c r="E251" s="330"/>
      <c r="F251" s="330"/>
      <c r="G251" s="330"/>
      <c r="H251" s="330"/>
      <c r="I251" s="330"/>
      <c r="J251" s="331"/>
      <c r="K251" s="329" t="s">
        <v>162</v>
      </c>
      <c r="L251" s="330"/>
      <c r="M251" s="332" t="s">
        <v>163</v>
      </c>
      <c r="N251" s="333"/>
      <c r="O251" s="334" t="s">
        <v>164</v>
      </c>
    </row>
    <row r="252" spans="1:15" ht="36.75" customHeight="1" x14ac:dyDescent="0.2">
      <c r="A252" s="336" t="s">
        <v>165</v>
      </c>
      <c r="B252" s="332"/>
      <c r="C252" s="333"/>
      <c r="D252" s="35" t="s">
        <v>166</v>
      </c>
      <c r="E252" s="337" t="s">
        <v>167</v>
      </c>
      <c r="F252" s="338"/>
      <c r="G252" s="339"/>
      <c r="H252" s="35" t="s">
        <v>168</v>
      </c>
      <c r="I252" s="36" t="s">
        <v>169</v>
      </c>
      <c r="J252" s="37" t="s">
        <v>170</v>
      </c>
      <c r="K252" s="35" t="s">
        <v>165</v>
      </c>
      <c r="L252" s="340" t="s">
        <v>171</v>
      </c>
      <c r="M252" s="341"/>
      <c r="N252" s="36" t="s">
        <v>172</v>
      </c>
      <c r="O252" s="335"/>
    </row>
    <row r="253" spans="1:15" ht="14.45" customHeight="1" x14ac:dyDescent="0.2">
      <c r="A253" s="408" t="s">
        <v>309</v>
      </c>
      <c r="B253" s="409"/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</row>
    <row r="254" spans="1:15" ht="9.75" customHeight="1" x14ac:dyDescent="0.2">
      <c r="A254" s="397" t="s">
        <v>310</v>
      </c>
      <c r="B254" s="398"/>
      <c r="C254" s="398"/>
      <c r="D254" s="399"/>
      <c r="E254" s="349">
        <v>36</v>
      </c>
      <c r="F254" s="350"/>
      <c r="G254" s="351"/>
      <c r="H254" s="39">
        <v>713.88</v>
      </c>
      <c r="I254" s="365"/>
      <c r="J254" s="40"/>
      <c r="K254" s="365"/>
      <c r="L254" s="342"/>
      <c r="M254" s="344"/>
      <c r="N254" s="40"/>
      <c r="O254" s="40"/>
    </row>
    <row r="255" spans="1:15" ht="9.75" customHeight="1" x14ac:dyDescent="0.2">
      <c r="A255" s="397" t="s">
        <v>311</v>
      </c>
      <c r="B255" s="398"/>
      <c r="C255" s="398"/>
      <c r="D255" s="399"/>
      <c r="E255" s="349">
        <v>16</v>
      </c>
      <c r="F255" s="350"/>
      <c r="G255" s="351"/>
      <c r="H255" s="39">
        <v>342.72</v>
      </c>
      <c r="I255" s="365"/>
      <c r="J255" s="40"/>
      <c r="K255" s="365"/>
      <c r="L255" s="342"/>
      <c r="M255" s="344"/>
      <c r="N255" s="40"/>
      <c r="O255" s="40"/>
    </row>
    <row r="256" spans="1:15" ht="9.75" customHeight="1" x14ac:dyDescent="0.2">
      <c r="A256" s="397" t="s">
        <v>312</v>
      </c>
      <c r="B256" s="398"/>
      <c r="C256" s="398"/>
      <c r="D256" s="399"/>
      <c r="E256" s="349">
        <v>32</v>
      </c>
      <c r="F256" s="350"/>
      <c r="G256" s="351"/>
      <c r="H256" s="39">
        <v>774.72</v>
      </c>
      <c r="I256" s="365"/>
      <c r="J256" s="40"/>
      <c r="K256" s="365"/>
      <c r="L256" s="342"/>
      <c r="M256" s="344"/>
      <c r="N256" s="40"/>
      <c r="O256" s="40"/>
    </row>
    <row r="257" spans="1:16" ht="9.75" customHeight="1" x14ac:dyDescent="0.2">
      <c r="A257" s="397" t="s">
        <v>313</v>
      </c>
      <c r="B257" s="398"/>
      <c r="C257" s="398"/>
      <c r="D257" s="399"/>
      <c r="E257" s="349">
        <v>20</v>
      </c>
      <c r="F257" s="350"/>
      <c r="G257" s="351"/>
      <c r="H257" s="39">
        <v>485.6</v>
      </c>
      <c r="I257" s="365"/>
      <c r="J257" s="40"/>
      <c r="K257" s="365"/>
      <c r="L257" s="342"/>
      <c r="M257" s="344"/>
      <c r="N257" s="40"/>
      <c r="O257" s="40"/>
    </row>
    <row r="258" spans="1:16" ht="9.75" customHeight="1" x14ac:dyDescent="0.2">
      <c r="A258" s="397" t="s">
        <v>314</v>
      </c>
      <c r="B258" s="398"/>
      <c r="C258" s="398"/>
      <c r="D258" s="399"/>
      <c r="E258" s="349">
        <v>16</v>
      </c>
      <c r="F258" s="350"/>
      <c r="G258" s="351"/>
      <c r="H258" s="39">
        <v>391.36</v>
      </c>
      <c r="I258" s="365"/>
      <c r="J258" s="40"/>
      <c r="K258" s="365"/>
      <c r="L258" s="342"/>
      <c r="M258" s="344"/>
      <c r="N258" s="40"/>
      <c r="O258" s="40"/>
    </row>
    <row r="259" spans="1:16" ht="9.75" customHeight="1" x14ac:dyDescent="0.2">
      <c r="A259" s="397" t="s">
        <v>315</v>
      </c>
      <c r="B259" s="398"/>
      <c r="C259" s="398"/>
      <c r="D259" s="399"/>
      <c r="E259" s="349">
        <v>24</v>
      </c>
      <c r="F259" s="350"/>
      <c r="G259" s="351"/>
      <c r="H259" s="39">
        <v>593.28</v>
      </c>
      <c r="I259" s="365"/>
      <c r="J259" s="40"/>
      <c r="K259" s="365"/>
      <c r="L259" s="342"/>
      <c r="M259" s="344"/>
      <c r="N259" s="40"/>
      <c r="O259" s="40"/>
    </row>
    <row r="260" spans="1:16" ht="9.75" customHeight="1" x14ac:dyDescent="0.2">
      <c r="A260" s="397" t="s">
        <v>316</v>
      </c>
      <c r="B260" s="398"/>
      <c r="C260" s="398"/>
      <c r="D260" s="399"/>
      <c r="E260" s="349">
        <v>12</v>
      </c>
      <c r="F260" s="350"/>
      <c r="G260" s="351"/>
      <c r="H260" s="39">
        <v>300</v>
      </c>
      <c r="I260" s="365"/>
      <c r="J260" s="40"/>
      <c r="K260" s="365"/>
      <c r="L260" s="342"/>
      <c r="M260" s="344"/>
      <c r="N260" s="40"/>
      <c r="O260" s="40"/>
    </row>
    <row r="261" spans="1:16" ht="9.75" customHeight="1" x14ac:dyDescent="0.2">
      <c r="A261" s="397" t="s">
        <v>317</v>
      </c>
      <c r="B261" s="398"/>
      <c r="C261" s="398"/>
      <c r="D261" s="399"/>
      <c r="E261" s="349">
        <v>16</v>
      </c>
      <c r="F261" s="350"/>
      <c r="G261" s="351"/>
      <c r="H261" s="39">
        <v>404.8</v>
      </c>
      <c r="I261" s="365"/>
      <c r="J261" s="40"/>
      <c r="K261" s="365"/>
      <c r="L261" s="342"/>
      <c r="M261" s="344"/>
      <c r="N261" s="40"/>
      <c r="O261" s="40"/>
    </row>
    <row r="262" spans="1:16" ht="9.75" customHeight="1" x14ac:dyDescent="0.2">
      <c r="A262" s="397" t="s">
        <v>318</v>
      </c>
      <c r="B262" s="398"/>
      <c r="C262" s="398"/>
      <c r="D262" s="399"/>
      <c r="E262" s="349">
        <v>60</v>
      </c>
      <c r="F262" s="350"/>
      <c r="G262" s="351"/>
      <c r="H262" s="39">
        <v>1584</v>
      </c>
      <c r="I262" s="365"/>
      <c r="J262" s="40"/>
      <c r="K262" s="365"/>
      <c r="L262" s="342"/>
      <c r="M262" s="344"/>
      <c r="N262" s="40"/>
      <c r="O262" s="40"/>
    </row>
    <row r="263" spans="1:16" ht="9.75" customHeight="1" x14ac:dyDescent="0.2">
      <c r="A263" s="397" t="s">
        <v>319</v>
      </c>
      <c r="B263" s="398"/>
      <c r="C263" s="398"/>
      <c r="D263" s="399"/>
      <c r="E263" s="349">
        <v>20</v>
      </c>
      <c r="F263" s="350"/>
      <c r="G263" s="351"/>
      <c r="H263" s="39">
        <v>556.6</v>
      </c>
      <c r="I263" s="365"/>
      <c r="J263" s="40"/>
      <c r="K263" s="365"/>
      <c r="L263" s="342"/>
      <c r="M263" s="344"/>
      <c r="N263" s="40"/>
      <c r="O263" s="40"/>
    </row>
    <row r="264" spans="1:16" ht="9.75" customHeight="1" x14ac:dyDescent="0.2">
      <c r="A264" s="397" t="s">
        <v>320</v>
      </c>
      <c r="B264" s="398"/>
      <c r="C264" s="398"/>
      <c r="D264" s="399"/>
      <c r="E264" s="349">
        <v>37</v>
      </c>
      <c r="F264" s="350"/>
      <c r="G264" s="351"/>
      <c r="H264" s="39">
        <v>1073</v>
      </c>
      <c r="I264" s="365"/>
      <c r="J264" s="40"/>
      <c r="K264" s="365"/>
      <c r="L264" s="342"/>
      <c r="M264" s="344"/>
      <c r="N264" s="40"/>
      <c r="O264" s="40"/>
    </row>
    <row r="265" spans="1:16" ht="9.75" customHeight="1" x14ac:dyDescent="0.2">
      <c r="A265" s="397" t="s">
        <v>267</v>
      </c>
      <c r="B265" s="398"/>
      <c r="C265" s="398"/>
      <c r="D265" s="399"/>
      <c r="E265" s="349">
        <v>16</v>
      </c>
      <c r="F265" s="350"/>
      <c r="G265" s="351"/>
      <c r="H265" s="39">
        <v>470.4</v>
      </c>
      <c r="I265" s="365"/>
      <c r="J265" s="40"/>
      <c r="K265" s="365"/>
      <c r="L265" s="342"/>
      <c r="M265" s="344"/>
      <c r="N265" s="40"/>
      <c r="O265" s="40"/>
    </row>
    <row r="266" spans="1:16" ht="9.75" customHeight="1" x14ac:dyDescent="0.2">
      <c r="A266" s="397" t="s">
        <v>321</v>
      </c>
      <c r="B266" s="398"/>
      <c r="C266" s="398"/>
      <c r="D266" s="399"/>
      <c r="E266" s="349">
        <v>32</v>
      </c>
      <c r="F266" s="350"/>
      <c r="G266" s="351"/>
      <c r="H266" s="39">
        <v>947.52</v>
      </c>
      <c r="I266" s="365"/>
      <c r="J266" s="40"/>
      <c r="K266" s="365"/>
      <c r="L266" s="342"/>
      <c r="M266" s="344"/>
      <c r="N266" s="40"/>
      <c r="O266" s="40"/>
    </row>
    <row r="267" spans="1:16" ht="12.95" customHeight="1" x14ac:dyDescent="0.2">
      <c r="A267" s="397" t="s">
        <v>322</v>
      </c>
      <c r="B267" s="398"/>
      <c r="C267" s="398"/>
      <c r="D267" s="399"/>
      <c r="E267" s="349">
        <v>32</v>
      </c>
      <c r="F267" s="350"/>
      <c r="G267" s="351"/>
      <c r="H267" s="39">
        <v>957.76</v>
      </c>
      <c r="I267" s="365"/>
      <c r="J267" s="40"/>
      <c r="K267" s="365"/>
      <c r="L267" s="342"/>
      <c r="M267" s="344"/>
      <c r="N267" s="40"/>
      <c r="O267" s="40"/>
    </row>
    <row r="268" spans="1:16" ht="14.45" customHeight="1" x14ac:dyDescent="0.2">
      <c r="A268" s="414" t="s">
        <v>323</v>
      </c>
      <c r="B268" s="415"/>
      <c r="C268" s="415"/>
      <c r="D268" s="416"/>
      <c r="E268" s="417">
        <v>5734.96</v>
      </c>
      <c r="F268" s="418"/>
      <c r="G268" s="419"/>
      <c r="H268" s="55">
        <v>742113.19</v>
      </c>
      <c r="I268" s="366"/>
      <c r="J268" s="56">
        <v>742113.19</v>
      </c>
      <c r="K268" s="366"/>
      <c r="L268" s="420">
        <v>23431.49</v>
      </c>
      <c r="M268" s="421"/>
      <c r="N268" s="57">
        <v>12786.41</v>
      </c>
      <c r="O268" s="56">
        <v>778331.09</v>
      </c>
    </row>
    <row r="269" spans="1:16" ht="15.95" customHeight="1" x14ac:dyDescent="0.2">
      <c r="A269" s="329" t="s">
        <v>161</v>
      </c>
      <c r="B269" s="330"/>
      <c r="C269" s="330"/>
      <c r="D269" s="330"/>
      <c r="E269" s="330"/>
      <c r="F269" s="330"/>
      <c r="G269" s="330"/>
      <c r="H269" s="330"/>
      <c r="I269" s="330"/>
      <c r="J269" s="331"/>
      <c r="K269" s="329" t="s">
        <v>324</v>
      </c>
      <c r="L269" s="330"/>
      <c r="M269" s="330"/>
      <c r="N269" s="331"/>
      <c r="O269" s="411" t="s">
        <v>325</v>
      </c>
      <c r="P269" s="413"/>
    </row>
    <row r="270" spans="1:16" ht="37.5" customHeight="1" x14ac:dyDescent="0.2">
      <c r="A270" s="336" t="s">
        <v>165</v>
      </c>
      <c r="B270" s="332"/>
      <c r="C270" s="333"/>
      <c r="D270" s="35" t="s">
        <v>166</v>
      </c>
      <c r="E270" s="337" t="s">
        <v>167</v>
      </c>
      <c r="F270" s="338"/>
      <c r="G270" s="339"/>
      <c r="H270" s="35" t="s">
        <v>168</v>
      </c>
      <c r="I270" s="36" t="s">
        <v>169</v>
      </c>
      <c r="J270" s="37" t="s">
        <v>170</v>
      </c>
      <c r="K270" s="35" t="s">
        <v>165</v>
      </c>
      <c r="L270" s="340" t="s">
        <v>171</v>
      </c>
      <c r="M270" s="341"/>
      <c r="N270" s="36" t="s">
        <v>172</v>
      </c>
      <c r="O270" s="412"/>
      <c r="P270" s="366"/>
    </row>
    <row r="271" spans="1:16" ht="15.2" customHeight="1" x14ac:dyDescent="0.2">
      <c r="A271" s="408" t="s">
        <v>326</v>
      </c>
      <c r="B271" s="409"/>
      <c r="C271" s="409"/>
      <c r="D271" s="409"/>
      <c r="E271" s="409"/>
      <c r="F271" s="409"/>
      <c r="G271" s="409"/>
      <c r="H271" s="409"/>
      <c r="I271" s="409"/>
      <c r="J271" s="409"/>
      <c r="K271" s="409"/>
      <c r="L271" s="409"/>
      <c r="M271" s="409"/>
      <c r="N271" s="409"/>
      <c r="O271" s="409"/>
      <c r="P271" s="410"/>
    </row>
    <row r="272" spans="1:16" ht="9" customHeight="1" x14ac:dyDescent="0.2">
      <c r="A272" s="342"/>
      <c r="B272" s="343"/>
      <c r="C272" s="343"/>
      <c r="D272" s="344"/>
      <c r="E272" s="422">
        <v>182.38</v>
      </c>
      <c r="F272" s="423"/>
      <c r="G272" s="424"/>
      <c r="H272" s="425">
        <v>2006.18</v>
      </c>
      <c r="I272" s="365"/>
      <c r="J272" s="365"/>
      <c r="K272" s="426" t="s">
        <v>176</v>
      </c>
      <c r="L272" s="427"/>
      <c r="M272" s="428"/>
      <c r="N272" s="425">
        <v>12786.41</v>
      </c>
      <c r="O272" s="365"/>
      <c r="P272" s="365"/>
    </row>
    <row r="273" spans="1:16" ht="9.75" customHeight="1" x14ac:dyDescent="0.2">
      <c r="A273" s="397" t="s">
        <v>175</v>
      </c>
      <c r="B273" s="398"/>
      <c r="C273" s="399"/>
      <c r="D273" s="58">
        <v>11</v>
      </c>
      <c r="E273" s="422"/>
      <c r="F273" s="423"/>
      <c r="G273" s="424"/>
      <c r="H273" s="425"/>
      <c r="I273" s="365"/>
      <c r="J273" s="365"/>
      <c r="K273" s="426"/>
      <c r="L273" s="427"/>
      <c r="M273" s="428"/>
      <c r="N273" s="425"/>
      <c r="O273" s="365"/>
      <c r="P273" s="365"/>
    </row>
    <row r="274" spans="1:16" ht="9.75" customHeight="1" x14ac:dyDescent="0.2">
      <c r="A274" s="397" t="s">
        <v>175</v>
      </c>
      <c r="B274" s="398"/>
      <c r="C274" s="399"/>
      <c r="D274" s="58">
        <v>14.94</v>
      </c>
      <c r="E274" s="349">
        <v>480</v>
      </c>
      <c r="F274" s="350"/>
      <c r="G274" s="351"/>
      <c r="H274" s="39">
        <v>7171.2</v>
      </c>
      <c r="I274" s="365"/>
      <c r="J274" s="365"/>
      <c r="K274" s="41" t="s">
        <v>178</v>
      </c>
      <c r="L274" s="349">
        <v>10644.12</v>
      </c>
      <c r="M274" s="351"/>
      <c r="N274" s="40"/>
      <c r="O274" s="365"/>
      <c r="P274" s="365"/>
    </row>
    <row r="275" spans="1:16" ht="9.75" customHeight="1" x14ac:dyDescent="0.2">
      <c r="A275" s="397" t="s">
        <v>175</v>
      </c>
      <c r="B275" s="398"/>
      <c r="C275" s="399"/>
      <c r="D275" s="58">
        <v>15.91</v>
      </c>
      <c r="E275" s="349">
        <v>231.9</v>
      </c>
      <c r="F275" s="350"/>
      <c r="G275" s="351"/>
      <c r="H275" s="39">
        <v>3689.53</v>
      </c>
      <c r="I275" s="365"/>
      <c r="J275" s="365"/>
      <c r="K275" s="41" t="s">
        <v>180</v>
      </c>
      <c r="L275" s="349">
        <v>12271.14</v>
      </c>
      <c r="M275" s="351"/>
      <c r="N275" s="40"/>
      <c r="O275" s="365"/>
      <c r="P275" s="365"/>
    </row>
    <row r="276" spans="1:16" ht="9.75" customHeight="1" x14ac:dyDescent="0.2">
      <c r="A276" s="397" t="s">
        <v>175</v>
      </c>
      <c r="B276" s="398"/>
      <c r="C276" s="399"/>
      <c r="D276" s="58">
        <v>16</v>
      </c>
      <c r="E276" s="349">
        <v>240</v>
      </c>
      <c r="F276" s="350"/>
      <c r="G276" s="351"/>
      <c r="H276" s="39">
        <v>3840</v>
      </c>
      <c r="I276" s="365"/>
      <c r="J276" s="365"/>
      <c r="K276" s="41" t="s">
        <v>203</v>
      </c>
      <c r="L276" s="349">
        <v>44.26</v>
      </c>
      <c r="M276" s="351"/>
      <c r="N276" s="40"/>
      <c r="O276" s="365"/>
      <c r="P276" s="365"/>
    </row>
    <row r="277" spans="1:16" ht="9.75" customHeight="1" x14ac:dyDescent="0.2">
      <c r="A277" s="397" t="s">
        <v>175</v>
      </c>
      <c r="B277" s="398"/>
      <c r="C277" s="399"/>
      <c r="D277" s="58">
        <v>16.28</v>
      </c>
      <c r="E277" s="349">
        <v>207.6</v>
      </c>
      <c r="F277" s="350"/>
      <c r="G277" s="351"/>
      <c r="H277" s="39">
        <v>3379.73</v>
      </c>
      <c r="I277" s="365"/>
      <c r="J277" s="365"/>
      <c r="K277" s="41" t="s">
        <v>204</v>
      </c>
      <c r="L277" s="349">
        <v>471.97</v>
      </c>
      <c r="M277" s="351"/>
      <c r="N277" s="40"/>
      <c r="O277" s="365"/>
      <c r="P277" s="365"/>
    </row>
    <row r="278" spans="1:16" ht="9.75" customHeight="1" x14ac:dyDescent="0.2">
      <c r="A278" s="397" t="s">
        <v>175</v>
      </c>
      <c r="B278" s="398"/>
      <c r="C278" s="399"/>
      <c r="D278" s="58">
        <v>16.38</v>
      </c>
      <c r="E278" s="349">
        <v>201.4</v>
      </c>
      <c r="F278" s="350"/>
      <c r="G278" s="351"/>
      <c r="H278" s="39">
        <v>3298.93</v>
      </c>
      <c r="I278" s="365"/>
      <c r="J278" s="365"/>
      <c r="K278" s="40"/>
      <c r="L278" s="342"/>
      <c r="M278" s="344"/>
      <c r="N278" s="40"/>
      <c r="O278" s="365"/>
      <c r="P278" s="365"/>
    </row>
    <row r="279" spans="1:16" ht="9.75" customHeight="1" x14ac:dyDescent="0.2">
      <c r="A279" s="397" t="s">
        <v>175</v>
      </c>
      <c r="B279" s="398"/>
      <c r="C279" s="399"/>
      <c r="D279" s="58">
        <v>17.309999999999999</v>
      </c>
      <c r="E279" s="349">
        <v>100.18</v>
      </c>
      <c r="F279" s="350"/>
      <c r="G279" s="351"/>
      <c r="H279" s="39">
        <v>1734.11</v>
      </c>
      <c r="I279" s="365"/>
      <c r="J279" s="365"/>
      <c r="K279" s="40"/>
      <c r="L279" s="342"/>
      <c r="M279" s="344"/>
      <c r="N279" s="40"/>
      <c r="O279" s="365"/>
      <c r="P279" s="365"/>
    </row>
    <row r="280" spans="1:16" ht="9.75" customHeight="1" x14ac:dyDescent="0.2">
      <c r="A280" s="397" t="s">
        <v>175</v>
      </c>
      <c r="B280" s="398"/>
      <c r="C280" s="399"/>
      <c r="D280" s="58">
        <v>19.28</v>
      </c>
      <c r="E280" s="349">
        <v>240</v>
      </c>
      <c r="F280" s="350"/>
      <c r="G280" s="351"/>
      <c r="H280" s="39">
        <v>4627.2</v>
      </c>
      <c r="I280" s="365"/>
      <c r="J280" s="365"/>
      <c r="K280" s="40"/>
      <c r="L280" s="342"/>
      <c r="M280" s="344"/>
      <c r="N280" s="40"/>
      <c r="O280" s="365"/>
      <c r="P280" s="365"/>
    </row>
    <row r="281" spans="1:16" ht="9.75" customHeight="1" x14ac:dyDescent="0.2">
      <c r="A281" s="397" t="s">
        <v>175</v>
      </c>
      <c r="B281" s="398"/>
      <c r="C281" s="399"/>
      <c r="D281" s="58">
        <v>19.829999999999998</v>
      </c>
      <c r="E281" s="349">
        <v>151.30000000000001</v>
      </c>
      <c r="F281" s="350"/>
      <c r="G281" s="351"/>
      <c r="H281" s="39">
        <v>3000.28</v>
      </c>
      <c r="I281" s="365"/>
      <c r="J281" s="365"/>
      <c r="K281" s="40"/>
      <c r="L281" s="342"/>
      <c r="M281" s="344"/>
      <c r="N281" s="40"/>
      <c r="O281" s="365"/>
      <c r="P281" s="365"/>
    </row>
    <row r="282" spans="1:16" ht="9.75" customHeight="1" x14ac:dyDescent="0.2">
      <c r="A282" s="397" t="s">
        <v>175</v>
      </c>
      <c r="B282" s="398"/>
      <c r="C282" s="399"/>
      <c r="D282" s="58">
        <v>21.42</v>
      </c>
      <c r="E282" s="349">
        <v>224.58</v>
      </c>
      <c r="F282" s="350"/>
      <c r="G282" s="351"/>
      <c r="H282" s="39">
        <v>4810.5</v>
      </c>
      <c r="I282" s="365"/>
      <c r="J282" s="365"/>
      <c r="K282" s="40"/>
      <c r="L282" s="342"/>
      <c r="M282" s="344"/>
      <c r="N282" s="40"/>
      <c r="O282" s="365"/>
      <c r="P282" s="365"/>
    </row>
    <row r="283" spans="1:16" ht="9.75" customHeight="1" x14ac:dyDescent="0.2">
      <c r="A283" s="397" t="s">
        <v>175</v>
      </c>
      <c r="B283" s="398"/>
      <c r="C283" s="399"/>
      <c r="D283" s="58">
        <v>23.1</v>
      </c>
      <c r="E283" s="349">
        <v>181.42</v>
      </c>
      <c r="F283" s="350"/>
      <c r="G283" s="351"/>
      <c r="H283" s="39">
        <v>4190.8100000000004</v>
      </c>
      <c r="I283" s="365"/>
      <c r="J283" s="365"/>
      <c r="K283" s="40"/>
      <c r="L283" s="342"/>
      <c r="M283" s="344"/>
      <c r="N283" s="40"/>
      <c r="O283" s="365"/>
      <c r="P283" s="365"/>
    </row>
    <row r="284" spans="1:16" ht="9.75" customHeight="1" x14ac:dyDescent="0.2">
      <c r="A284" s="397" t="s">
        <v>175</v>
      </c>
      <c r="B284" s="398"/>
      <c r="C284" s="399"/>
      <c r="D284" s="58">
        <v>23.5</v>
      </c>
      <c r="E284" s="349">
        <v>150.75</v>
      </c>
      <c r="F284" s="350"/>
      <c r="G284" s="351"/>
      <c r="H284" s="39">
        <v>3542.63</v>
      </c>
      <c r="I284" s="365"/>
      <c r="J284" s="365"/>
      <c r="K284" s="40"/>
      <c r="L284" s="342"/>
      <c r="M284" s="344"/>
      <c r="N284" s="40"/>
      <c r="O284" s="365"/>
      <c r="P284" s="365"/>
    </row>
    <row r="285" spans="1:16" ht="9.75" customHeight="1" x14ac:dyDescent="0.2">
      <c r="A285" s="397" t="s">
        <v>175</v>
      </c>
      <c r="B285" s="398"/>
      <c r="C285" s="399"/>
      <c r="D285" s="58">
        <v>24.21</v>
      </c>
      <c r="E285" s="349">
        <v>166.41</v>
      </c>
      <c r="F285" s="350"/>
      <c r="G285" s="351"/>
      <c r="H285" s="39">
        <v>4028.79</v>
      </c>
      <c r="I285" s="365"/>
      <c r="J285" s="365"/>
      <c r="K285" s="40"/>
      <c r="L285" s="342"/>
      <c r="M285" s="344"/>
      <c r="N285" s="40"/>
      <c r="O285" s="365"/>
      <c r="P285" s="365"/>
    </row>
    <row r="286" spans="1:16" ht="9.75" customHeight="1" x14ac:dyDescent="0.2">
      <c r="A286" s="397" t="s">
        <v>175</v>
      </c>
      <c r="B286" s="398"/>
      <c r="C286" s="399"/>
      <c r="D286" s="58">
        <v>24.28</v>
      </c>
      <c r="E286" s="349">
        <v>202.83</v>
      </c>
      <c r="F286" s="350"/>
      <c r="G286" s="351"/>
      <c r="H286" s="39">
        <v>4924.71</v>
      </c>
      <c r="I286" s="365"/>
      <c r="J286" s="365"/>
      <c r="K286" s="40"/>
      <c r="L286" s="342"/>
      <c r="M286" s="344"/>
      <c r="N286" s="40"/>
      <c r="O286" s="365"/>
      <c r="P286" s="365"/>
    </row>
    <row r="287" spans="1:16" ht="9.75" customHeight="1" x14ac:dyDescent="0.2">
      <c r="A287" s="397" t="s">
        <v>175</v>
      </c>
      <c r="B287" s="398"/>
      <c r="C287" s="399"/>
      <c r="D287" s="58">
        <v>24.46</v>
      </c>
      <c r="E287" s="349">
        <v>180</v>
      </c>
      <c r="F287" s="350"/>
      <c r="G287" s="351"/>
      <c r="H287" s="39">
        <v>4402.8</v>
      </c>
      <c r="I287" s="365"/>
      <c r="J287" s="365"/>
      <c r="K287" s="40"/>
      <c r="L287" s="342"/>
      <c r="M287" s="344"/>
      <c r="N287" s="40"/>
      <c r="O287" s="365"/>
      <c r="P287" s="365"/>
    </row>
    <row r="288" spans="1:16" ht="9.75" customHeight="1" x14ac:dyDescent="0.2">
      <c r="A288" s="397" t="s">
        <v>175</v>
      </c>
      <c r="B288" s="398"/>
      <c r="C288" s="399"/>
      <c r="D288" s="58">
        <v>24.5</v>
      </c>
      <c r="E288" s="349">
        <v>239.92</v>
      </c>
      <c r="F288" s="350"/>
      <c r="G288" s="351"/>
      <c r="H288" s="39">
        <v>5878.04</v>
      </c>
      <c r="I288" s="365"/>
      <c r="J288" s="365"/>
      <c r="K288" s="40"/>
      <c r="L288" s="342"/>
      <c r="M288" s="344"/>
      <c r="N288" s="40"/>
      <c r="O288" s="365"/>
      <c r="P288" s="365"/>
    </row>
    <row r="289" spans="1:16" ht="9.75" customHeight="1" x14ac:dyDescent="0.2">
      <c r="A289" s="397" t="s">
        <v>175</v>
      </c>
      <c r="B289" s="398"/>
      <c r="C289" s="399"/>
      <c r="D289" s="58">
        <v>24.72</v>
      </c>
      <c r="E289" s="349">
        <v>138.55000000000001</v>
      </c>
      <c r="F289" s="350"/>
      <c r="G289" s="351"/>
      <c r="H289" s="39">
        <v>3424.96</v>
      </c>
      <c r="I289" s="365"/>
      <c r="J289" s="365"/>
      <c r="K289" s="40"/>
      <c r="L289" s="342"/>
      <c r="M289" s="344"/>
      <c r="N289" s="40"/>
      <c r="O289" s="365"/>
      <c r="P289" s="365"/>
    </row>
    <row r="290" spans="1:16" ht="9.75" customHeight="1" x14ac:dyDescent="0.2">
      <c r="A290" s="397" t="s">
        <v>175</v>
      </c>
      <c r="B290" s="398"/>
      <c r="C290" s="399"/>
      <c r="D290" s="58">
        <v>25</v>
      </c>
      <c r="E290" s="349">
        <v>183.82</v>
      </c>
      <c r="F290" s="350"/>
      <c r="G290" s="351"/>
      <c r="H290" s="39">
        <v>4595.5</v>
      </c>
      <c r="I290" s="365"/>
      <c r="J290" s="365"/>
      <c r="K290" s="40"/>
      <c r="L290" s="342"/>
      <c r="M290" s="344"/>
      <c r="N290" s="40"/>
      <c r="O290" s="365"/>
      <c r="P290" s="365"/>
    </row>
    <row r="291" spans="1:16" ht="9.75" customHeight="1" x14ac:dyDescent="0.2">
      <c r="A291" s="397" t="s">
        <v>175</v>
      </c>
      <c r="B291" s="398"/>
      <c r="C291" s="399"/>
      <c r="D291" s="58">
        <v>25.3</v>
      </c>
      <c r="E291" s="349">
        <v>125.66</v>
      </c>
      <c r="F291" s="350"/>
      <c r="G291" s="351"/>
      <c r="H291" s="39">
        <v>3179.2</v>
      </c>
      <c r="I291" s="365"/>
      <c r="J291" s="365"/>
      <c r="K291" s="40"/>
      <c r="L291" s="342"/>
      <c r="M291" s="344"/>
      <c r="N291" s="40"/>
      <c r="O291" s="365"/>
      <c r="P291" s="365"/>
    </row>
    <row r="292" spans="1:16" ht="9.75" customHeight="1" x14ac:dyDescent="0.2">
      <c r="A292" s="397" t="s">
        <v>175</v>
      </c>
      <c r="B292" s="398"/>
      <c r="C292" s="399"/>
      <c r="D292" s="58">
        <v>25.75</v>
      </c>
      <c r="E292" s="349">
        <v>134.05000000000001</v>
      </c>
      <c r="F292" s="350"/>
      <c r="G292" s="351"/>
      <c r="H292" s="39">
        <v>3451.79</v>
      </c>
      <c r="I292" s="365"/>
      <c r="J292" s="365"/>
      <c r="K292" s="40"/>
      <c r="L292" s="342"/>
      <c r="M292" s="344"/>
      <c r="N292" s="40"/>
      <c r="O292" s="365"/>
      <c r="P292" s="365"/>
    </row>
    <row r="293" spans="1:16" ht="9.75" customHeight="1" x14ac:dyDescent="0.2">
      <c r="A293" s="397" t="s">
        <v>175</v>
      </c>
      <c r="B293" s="398"/>
      <c r="C293" s="399"/>
      <c r="D293" s="58">
        <v>26.4</v>
      </c>
      <c r="E293" s="349">
        <v>258.83</v>
      </c>
      <c r="F293" s="350"/>
      <c r="G293" s="351"/>
      <c r="H293" s="39">
        <v>6833.11</v>
      </c>
      <c r="I293" s="365"/>
      <c r="J293" s="365"/>
      <c r="K293" s="40"/>
      <c r="L293" s="342"/>
      <c r="M293" s="344"/>
      <c r="N293" s="40"/>
      <c r="O293" s="365"/>
      <c r="P293" s="365"/>
    </row>
    <row r="294" spans="1:16" ht="9.75" customHeight="1" x14ac:dyDescent="0.2">
      <c r="A294" s="397" t="s">
        <v>175</v>
      </c>
      <c r="B294" s="398"/>
      <c r="C294" s="399"/>
      <c r="D294" s="58">
        <v>27.83</v>
      </c>
      <c r="E294" s="349">
        <v>184.4</v>
      </c>
      <c r="F294" s="350"/>
      <c r="G294" s="351"/>
      <c r="H294" s="39">
        <v>5131.8500000000004</v>
      </c>
      <c r="I294" s="365"/>
      <c r="J294" s="365"/>
      <c r="K294" s="40"/>
      <c r="L294" s="342"/>
      <c r="M294" s="344"/>
      <c r="N294" s="40"/>
      <c r="O294" s="365"/>
      <c r="P294" s="365"/>
    </row>
    <row r="295" spans="1:16" ht="9.75" customHeight="1" x14ac:dyDescent="0.2">
      <c r="A295" s="397" t="s">
        <v>175</v>
      </c>
      <c r="B295" s="398"/>
      <c r="C295" s="399"/>
      <c r="D295" s="58">
        <v>29</v>
      </c>
      <c r="E295" s="349">
        <v>141.18</v>
      </c>
      <c r="F295" s="350"/>
      <c r="G295" s="351"/>
      <c r="H295" s="39">
        <v>4094.22</v>
      </c>
      <c r="I295" s="365"/>
      <c r="J295" s="365"/>
      <c r="K295" s="40"/>
      <c r="L295" s="342"/>
      <c r="M295" s="344"/>
      <c r="N295" s="40"/>
      <c r="O295" s="365"/>
      <c r="P295" s="365"/>
    </row>
    <row r="296" spans="1:16" ht="9.75" customHeight="1" x14ac:dyDescent="0.2">
      <c r="A296" s="397" t="s">
        <v>175</v>
      </c>
      <c r="B296" s="398"/>
      <c r="C296" s="399"/>
      <c r="D296" s="58">
        <v>29.4</v>
      </c>
      <c r="E296" s="349">
        <v>203.22</v>
      </c>
      <c r="F296" s="350"/>
      <c r="G296" s="351"/>
      <c r="H296" s="39">
        <v>5974.67</v>
      </c>
      <c r="I296" s="365"/>
      <c r="J296" s="365"/>
      <c r="K296" s="40"/>
      <c r="L296" s="342"/>
      <c r="M296" s="344"/>
      <c r="N296" s="40"/>
      <c r="O296" s="365"/>
      <c r="P296" s="365"/>
    </row>
    <row r="297" spans="1:16" ht="9.75" customHeight="1" x14ac:dyDescent="0.2">
      <c r="A297" s="397" t="s">
        <v>175</v>
      </c>
      <c r="B297" s="398"/>
      <c r="C297" s="399"/>
      <c r="D297" s="58">
        <v>29.61</v>
      </c>
      <c r="E297" s="349">
        <v>197.03</v>
      </c>
      <c r="F297" s="350"/>
      <c r="G297" s="351"/>
      <c r="H297" s="39">
        <v>5834.06</v>
      </c>
      <c r="I297" s="365"/>
      <c r="J297" s="365"/>
      <c r="K297" s="40"/>
      <c r="L297" s="342"/>
      <c r="M297" s="344"/>
      <c r="N297" s="40"/>
      <c r="O297" s="365"/>
      <c r="P297" s="365"/>
    </row>
    <row r="298" spans="1:16" ht="9.75" customHeight="1" x14ac:dyDescent="0.2">
      <c r="A298" s="397" t="s">
        <v>175</v>
      </c>
      <c r="B298" s="398"/>
      <c r="C298" s="399"/>
      <c r="D298" s="58">
        <v>29.93</v>
      </c>
      <c r="E298" s="349">
        <v>130.47999999999999</v>
      </c>
      <c r="F298" s="350"/>
      <c r="G298" s="351"/>
      <c r="H298" s="39">
        <v>3905.26</v>
      </c>
      <c r="I298" s="365"/>
      <c r="J298" s="365"/>
      <c r="K298" s="40"/>
      <c r="L298" s="342"/>
      <c r="M298" s="344"/>
      <c r="N298" s="40"/>
      <c r="O298" s="365"/>
      <c r="P298" s="365"/>
    </row>
    <row r="299" spans="1:16" ht="9.75" customHeight="1" x14ac:dyDescent="0.2">
      <c r="A299" s="397" t="s">
        <v>175</v>
      </c>
      <c r="B299" s="398"/>
      <c r="C299" s="399"/>
      <c r="D299" s="58">
        <v>70</v>
      </c>
      <c r="E299" s="349">
        <v>28.5</v>
      </c>
      <c r="F299" s="350"/>
      <c r="G299" s="351"/>
      <c r="H299" s="39">
        <v>1995</v>
      </c>
      <c r="I299" s="365"/>
      <c r="J299" s="365"/>
      <c r="K299" s="40"/>
      <c r="L299" s="342"/>
      <c r="M299" s="344"/>
      <c r="N299" s="40"/>
      <c r="O299" s="365"/>
      <c r="P299" s="365"/>
    </row>
    <row r="300" spans="1:16" ht="9.75" customHeight="1" x14ac:dyDescent="0.2">
      <c r="A300" s="397" t="s">
        <v>192</v>
      </c>
      <c r="B300" s="398"/>
      <c r="C300" s="399"/>
      <c r="D300" s="40"/>
      <c r="E300" s="342"/>
      <c r="F300" s="343"/>
      <c r="G300" s="344"/>
      <c r="H300" s="39">
        <v>233278.68</v>
      </c>
      <c r="I300" s="365"/>
      <c r="J300" s="365"/>
      <c r="K300" s="40"/>
      <c r="L300" s="342"/>
      <c r="M300" s="344"/>
      <c r="N300" s="40"/>
      <c r="O300" s="365"/>
      <c r="P300" s="365"/>
    </row>
    <row r="301" spans="1:16" ht="9.75" customHeight="1" x14ac:dyDescent="0.2">
      <c r="A301" s="397" t="s">
        <v>177</v>
      </c>
      <c r="B301" s="398"/>
      <c r="C301" s="399"/>
      <c r="D301" s="58">
        <v>22.41</v>
      </c>
      <c r="E301" s="349">
        <v>39.119999999999997</v>
      </c>
      <c r="F301" s="350"/>
      <c r="G301" s="351"/>
      <c r="H301" s="39">
        <v>876.68</v>
      </c>
      <c r="I301" s="365"/>
      <c r="J301" s="365"/>
      <c r="K301" s="40"/>
      <c r="L301" s="342"/>
      <c r="M301" s="344"/>
      <c r="N301" s="40"/>
      <c r="O301" s="365"/>
      <c r="P301" s="365"/>
    </row>
    <row r="302" spans="1:16" ht="9.75" customHeight="1" x14ac:dyDescent="0.2">
      <c r="A302" s="397" t="s">
        <v>177</v>
      </c>
      <c r="B302" s="398"/>
      <c r="C302" s="399"/>
      <c r="D302" s="58">
        <v>23.864999999999998</v>
      </c>
      <c r="E302" s="349">
        <v>15.82</v>
      </c>
      <c r="F302" s="350"/>
      <c r="G302" s="351"/>
      <c r="H302" s="39">
        <v>377.54</v>
      </c>
      <c r="I302" s="365"/>
      <c r="J302" s="365"/>
      <c r="K302" s="40"/>
      <c r="L302" s="342"/>
      <c r="M302" s="344"/>
      <c r="N302" s="40"/>
      <c r="O302" s="365"/>
      <c r="P302" s="365"/>
    </row>
    <row r="303" spans="1:16" ht="9.75" customHeight="1" x14ac:dyDescent="0.2">
      <c r="A303" s="397" t="s">
        <v>177</v>
      </c>
      <c r="B303" s="398"/>
      <c r="C303" s="399"/>
      <c r="D303" s="58">
        <v>24</v>
      </c>
      <c r="E303" s="349">
        <v>19.63</v>
      </c>
      <c r="F303" s="350"/>
      <c r="G303" s="351"/>
      <c r="H303" s="39">
        <v>471.12</v>
      </c>
      <c r="I303" s="365"/>
      <c r="J303" s="365"/>
      <c r="K303" s="40"/>
      <c r="L303" s="342"/>
      <c r="M303" s="344"/>
      <c r="N303" s="40"/>
      <c r="O303" s="365"/>
      <c r="P303" s="365"/>
    </row>
    <row r="304" spans="1:16" ht="9.75" customHeight="1" x14ac:dyDescent="0.2">
      <c r="A304" s="397" t="s">
        <v>177</v>
      </c>
      <c r="B304" s="398"/>
      <c r="C304" s="399"/>
      <c r="D304" s="58">
        <v>24.57</v>
      </c>
      <c r="E304" s="349">
        <v>4.38</v>
      </c>
      <c r="F304" s="350"/>
      <c r="G304" s="351"/>
      <c r="H304" s="39">
        <v>107.61</v>
      </c>
      <c r="I304" s="365"/>
      <c r="J304" s="365"/>
      <c r="K304" s="40"/>
      <c r="L304" s="342"/>
      <c r="M304" s="344"/>
      <c r="N304" s="40"/>
      <c r="O304" s="365"/>
      <c r="P304" s="365"/>
    </row>
    <row r="305" spans="1:16" ht="9.75" customHeight="1" x14ac:dyDescent="0.2">
      <c r="A305" s="397" t="s">
        <v>177</v>
      </c>
      <c r="B305" s="398"/>
      <c r="C305" s="399"/>
      <c r="D305" s="58">
        <v>28.92</v>
      </c>
      <c r="E305" s="349">
        <v>21.25</v>
      </c>
      <c r="F305" s="350"/>
      <c r="G305" s="351"/>
      <c r="H305" s="39">
        <v>614.54999999999995</v>
      </c>
      <c r="I305" s="365"/>
      <c r="J305" s="365"/>
      <c r="K305" s="40"/>
      <c r="L305" s="342"/>
      <c r="M305" s="344"/>
      <c r="N305" s="40"/>
      <c r="O305" s="365"/>
      <c r="P305" s="365"/>
    </row>
    <row r="306" spans="1:16" ht="9.75" customHeight="1" x14ac:dyDescent="0.2">
      <c r="A306" s="397" t="s">
        <v>177</v>
      </c>
      <c r="B306" s="398"/>
      <c r="C306" s="399"/>
      <c r="D306" s="58">
        <v>32.130000000000003</v>
      </c>
      <c r="E306" s="349">
        <v>26.46</v>
      </c>
      <c r="F306" s="350"/>
      <c r="G306" s="351"/>
      <c r="H306" s="39">
        <v>850.16</v>
      </c>
      <c r="I306" s="365"/>
      <c r="J306" s="365"/>
      <c r="K306" s="40"/>
      <c r="L306" s="342"/>
      <c r="M306" s="344"/>
      <c r="N306" s="40"/>
      <c r="O306" s="365"/>
      <c r="P306" s="365"/>
    </row>
    <row r="307" spans="1:16" ht="9.75" customHeight="1" x14ac:dyDescent="0.2">
      <c r="A307" s="397" t="s">
        <v>177</v>
      </c>
      <c r="B307" s="398"/>
      <c r="C307" s="399"/>
      <c r="D307" s="58">
        <v>35.25</v>
      </c>
      <c r="E307" s="349">
        <v>3.68</v>
      </c>
      <c r="F307" s="350"/>
      <c r="G307" s="351"/>
      <c r="H307" s="39">
        <v>129.72</v>
      </c>
      <c r="I307" s="365"/>
      <c r="J307" s="365"/>
      <c r="K307" s="40"/>
      <c r="L307" s="342"/>
      <c r="M307" s="344"/>
      <c r="N307" s="40"/>
      <c r="O307" s="365"/>
      <c r="P307" s="365"/>
    </row>
    <row r="308" spans="1:16" ht="9.75" customHeight="1" x14ac:dyDescent="0.2">
      <c r="A308" s="397" t="s">
        <v>177</v>
      </c>
      <c r="B308" s="398"/>
      <c r="C308" s="399"/>
      <c r="D308" s="58">
        <v>36.75</v>
      </c>
      <c r="E308" s="349">
        <v>16.07</v>
      </c>
      <c r="F308" s="350"/>
      <c r="G308" s="351"/>
      <c r="H308" s="39">
        <v>590.58000000000004</v>
      </c>
      <c r="I308" s="365"/>
      <c r="J308" s="365"/>
      <c r="K308" s="40"/>
      <c r="L308" s="342"/>
      <c r="M308" s="344"/>
      <c r="N308" s="40"/>
      <c r="O308" s="365"/>
      <c r="P308" s="365"/>
    </row>
    <row r="309" spans="1:16" ht="9.75" customHeight="1" x14ac:dyDescent="0.2">
      <c r="A309" s="397" t="s">
        <v>177</v>
      </c>
      <c r="B309" s="398"/>
      <c r="C309" s="399"/>
      <c r="D309" s="58">
        <v>39.6</v>
      </c>
      <c r="E309" s="349">
        <v>24.84</v>
      </c>
      <c r="F309" s="350"/>
      <c r="G309" s="351"/>
      <c r="H309" s="39">
        <v>983.66</v>
      </c>
      <c r="I309" s="365"/>
      <c r="J309" s="365"/>
      <c r="K309" s="40"/>
      <c r="L309" s="342"/>
      <c r="M309" s="344"/>
      <c r="N309" s="40"/>
      <c r="O309" s="365"/>
      <c r="P309" s="365"/>
    </row>
    <row r="310" spans="1:16" ht="9.75" customHeight="1" x14ac:dyDescent="0.2">
      <c r="A310" s="397" t="s">
        <v>177</v>
      </c>
      <c r="B310" s="398"/>
      <c r="C310" s="399"/>
      <c r="D310" s="58">
        <v>43.5</v>
      </c>
      <c r="E310" s="349">
        <v>6.42</v>
      </c>
      <c r="F310" s="350"/>
      <c r="G310" s="351"/>
      <c r="H310" s="39">
        <v>279.27999999999997</v>
      </c>
      <c r="I310" s="365"/>
      <c r="J310" s="365"/>
      <c r="K310" s="40"/>
      <c r="L310" s="342"/>
      <c r="M310" s="344"/>
      <c r="N310" s="40"/>
      <c r="O310" s="365"/>
      <c r="P310" s="365"/>
    </row>
    <row r="311" spans="1:16" ht="9.75" customHeight="1" x14ac:dyDescent="0.2">
      <c r="A311" s="397" t="s">
        <v>177</v>
      </c>
      <c r="B311" s="398"/>
      <c r="C311" s="399"/>
      <c r="D311" s="58">
        <v>44.1</v>
      </c>
      <c r="E311" s="349">
        <v>11.4</v>
      </c>
      <c r="F311" s="350"/>
      <c r="G311" s="351"/>
      <c r="H311" s="39">
        <v>502.74</v>
      </c>
      <c r="I311" s="365"/>
      <c r="J311" s="365"/>
      <c r="K311" s="40"/>
      <c r="L311" s="342"/>
      <c r="M311" s="344"/>
      <c r="N311" s="40"/>
      <c r="O311" s="365"/>
      <c r="P311" s="365"/>
    </row>
    <row r="312" spans="1:16" ht="9.75" customHeight="1" x14ac:dyDescent="0.2">
      <c r="A312" s="397" t="s">
        <v>179</v>
      </c>
      <c r="B312" s="398"/>
      <c r="C312" s="399"/>
      <c r="D312" s="40"/>
      <c r="E312" s="342"/>
      <c r="F312" s="343"/>
      <c r="G312" s="344"/>
      <c r="H312" s="39">
        <v>379342.5</v>
      </c>
      <c r="I312" s="365"/>
      <c r="J312" s="365"/>
      <c r="K312" s="40"/>
      <c r="L312" s="342"/>
      <c r="M312" s="344"/>
      <c r="N312" s="40"/>
      <c r="O312" s="365"/>
      <c r="P312" s="365"/>
    </row>
    <row r="313" spans="1:16" ht="9.75" customHeight="1" x14ac:dyDescent="0.2">
      <c r="A313" s="397" t="s">
        <v>181</v>
      </c>
      <c r="B313" s="398"/>
      <c r="C313" s="399"/>
      <c r="D313" s="58">
        <v>16.28</v>
      </c>
      <c r="E313" s="349">
        <v>20</v>
      </c>
      <c r="F313" s="350"/>
      <c r="G313" s="351"/>
      <c r="H313" s="39">
        <v>325.60000000000002</v>
      </c>
      <c r="I313" s="365"/>
      <c r="J313" s="365"/>
      <c r="K313" s="40"/>
      <c r="L313" s="342"/>
      <c r="M313" s="344"/>
      <c r="N313" s="40"/>
      <c r="O313" s="365"/>
      <c r="P313" s="365"/>
    </row>
    <row r="314" spans="1:16" ht="9.75" customHeight="1" x14ac:dyDescent="0.2">
      <c r="A314" s="397" t="s">
        <v>181</v>
      </c>
      <c r="B314" s="398"/>
      <c r="C314" s="399"/>
      <c r="D314" s="58">
        <v>16.38</v>
      </c>
      <c r="E314" s="349">
        <v>34.5</v>
      </c>
      <c r="F314" s="350"/>
      <c r="G314" s="351"/>
      <c r="H314" s="39">
        <v>565.11</v>
      </c>
      <c r="I314" s="365"/>
      <c r="J314" s="365"/>
      <c r="K314" s="40"/>
      <c r="L314" s="342"/>
      <c r="M314" s="344"/>
      <c r="N314" s="40"/>
      <c r="O314" s="365"/>
      <c r="P314" s="365"/>
    </row>
    <row r="315" spans="1:16" ht="9.75" customHeight="1" x14ac:dyDescent="0.2">
      <c r="A315" s="397" t="s">
        <v>181</v>
      </c>
      <c r="B315" s="398"/>
      <c r="C315" s="399"/>
      <c r="D315" s="58">
        <v>17.309999999999999</v>
      </c>
      <c r="E315" s="349">
        <v>16</v>
      </c>
      <c r="F315" s="350"/>
      <c r="G315" s="351"/>
      <c r="H315" s="39">
        <v>276.95999999999998</v>
      </c>
      <c r="I315" s="365"/>
      <c r="J315" s="365"/>
      <c r="K315" s="40"/>
      <c r="L315" s="342"/>
      <c r="M315" s="344"/>
      <c r="N315" s="40"/>
      <c r="O315" s="365"/>
      <c r="P315" s="365"/>
    </row>
    <row r="316" spans="1:16" ht="9.75" customHeight="1" x14ac:dyDescent="0.2">
      <c r="A316" s="397" t="s">
        <v>181</v>
      </c>
      <c r="B316" s="398"/>
      <c r="C316" s="399"/>
      <c r="D316" s="58">
        <v>19.829999999999998</v>
      </c>
      <c r="E316" s="349">
        <v>36</v>
      </c>
      <c r="F316" s="350"/>
      <c r="G316" s="351"/>
      <c r="H316" s="39">
        <v>713.88</v>
      </c>
      <c r="I316" s="365"/>
      <c r="J316" s="365"/>
      <c r="K316" s="40"/>
      <c r="L316" s="342"/>
      <c r="M316" s="344"/>
      <c r="N316" s="40"/>
      <c r="O316" s="365"/>
      <c r="P316" s="365"/>
    </row>
    <row r="317" spans="1:16" ht="9.75" customHeight="1" x14ac:dyDescent="0.2">
      <c r="A317" s="397" t="s">
        <v>181</v>
      </c>
      <c r="B317" s="398"/>
      <c r="C317" s="399"/>
      <c r="D317" s="58">
        <v>21.42</v>
      </c>
      <c r="E317" s="349">
        <v>16</v>
      </c>
      <c r="F317" s="350"/>
      <c r="G317" s="351"/>
      <c r="H317" s="39">
        <v>342.72</v>
      </c>
      <c r="I317" s="365"/>
      <c r="J317" s="365"/>
      <c r="K317" s="40"/>
      <c r="L317" s="342"/>
      <c r="M317" s="344"/>
      <c r="N317" s="40"/>
      <c r="O317" s="365"/>
      <c r="P317" s="365"/>
    </row>
    <row r="318" spans="1:16" ht="9.75" customHeight="1" x14ac:dyDescent="0.2">
      <c r="A318" s="397" t="s">
        <v>181</v>
      </c>
      <c r="B318" s="398"/>
      <c r="C318" s="399"/>
      <c r="D318" s="58">
        <v>24.21</v>
      </c>
      <c r="E318" s="349">
        <v>32</v>
      </c>
      <c r="F318" s="350"/>
      <c r="G318" s="351"/>
      <c r="H318" s="39">
        <v>774.72</v>
      </c>
      <c r="I318" s="365"/>
      <c r="J318" s="365"/>
      <c r="K318" s="40"/>
      <c r="L318" s="342"/>
      <c r="M318" s="344"/>
      <c r="N318" s="40"/>
      <c r="O318" s="365"/>
      <c r="P318" s="365"/>
    </row>
    <row r="319" spans="1:16" ht="9.75" customHeight="1" x14ac:dyDescent="0.2">
      <c r="A319" s="397" t="s">
        <v>181</v>
      </c>
      <c r="B319" s="398"/>
      <c r="C319" s="399"/>
      <c r="D319" s="58">
        <v>24.28</v>
      </c>
      <c r="E319" s="349">
        <v>20</v>
      </c>
      <c r="F319" s="350"/>
      <c r="G319" s="351"/>
      <c r="H319" s="39">
        <v>485.6</v>
      </c>
      <c r="I319" s="365"/>
      <c r="J319" s="365"/>
      <c r="K319" s="40"/>
      <c r="L319" s="342"/>
      <c r="M319" s="344"/>
      <c r="N319" s="40"/>
      <c r="O319" s="365"/>
      <c r="P319" s="365"/>
    </row>
    <row r="320" spans="1:16" ht="9.75" customHeight="1" x14ac:dyDescent="0.2">
      <c r="A320" s="404" t="s">
        <v>181</v>
      </c>
      <c r="B320" s="405"/>
      <c r="C320" s="406"/>
      <c r="D320" s="59">
        <v>24.46</v>
      </c>
      <c r="E320" s="354">
        <v>16</v>
      </c>
      <c r="F320" s="355"/>
      <c r="G320" s="356"/>
      <c r="H320" s="43">
        <v>391.36</v>
      </c>
      <c r="I320" s="366"/>
      <c r="J320" s="366"/>
      <c r="K320" s="48"/>
      <c r="L320" s="384"/>
      <c r="M320" s="386"/>
      <c r="N320" s="48"/>
      <c r="O320" s="366"/>
      <c r="P320" s="366"/>
    </row>
    <row r="321" spans="1:16" ht="15.95" customHeight="1" x14ac:dyDescent="0.2">
      <c r="A321" s="329" t="s">
        <v>161</v>
      </c>
      <c r="B321" s="330"/>
      <c r="C321" s="330"/>
      <c r="D321" s="330"/>
      <c r="E321" s="330"/>
      <c r="F321" s="330"/>
      <c r="G321" s="330"/>
      <c r="H321" s="330"/>
      <c r="I321" s="330"/>
      <c r="J321" s="331"/>
      <c r="K321" s="329" t="s">
        <v>324</v>
      </c>
      <c r="L321" s="330"/>
      <c r="M321" s="330"/>
      <c r="N321" s="331"/>
      <c r="O321" s="411" t="s">
        <v>325</v>
      </c>
      <c r="P321" s="413"/>
    </row>
    <row r="322" spans="1:16" ht="36.75" customHeight="1" x14ac:dyDescent="0.2">
      <c r="A322" s="336" t="s">
        <v>165</v>
      </c>
      <c r="B322" s="332"/>
      <c r="C322" s="333"/>
      <c r="D322" s="35" t="s">
        <v>166</v>
      </c>
      <c r="E322" s="337" t="s">
        <v>167</v>
      </c>
      <c r="F322" s="338"/>
      <c r="G322" s="339"/>
      <c r="H322" s="35" t="s">
        <v>168</v>
      </c>
      <c r="I322" s="36" t="s">
        <v>169</v>
      </c>
      <c r="J322" s="37" t="s">
        <v>170</v>
      </c>
      <c r="K322" s="35" t="s">
        <v>165</v>
      </c>
      <c r="L322" s="340" t="s">
        <v>171</v>
      </c>
      <c r="M322" s="341"/>
      <c r="N322" s="36" t="s">
        <v>172</v>
      </c>
      <c r="O322" s="412"/>
      <c r="P322" s="366"/>
    </row>
    <row r="323" spans="1:16" ht="14.45" customHeight="1" x14ac:dyDescent="0.2">
      <c r="A323" s="408" t="s">
        <v>326</v>
      </c>
      <c r="B323" s="409"/>
      <c r="C323" s="409"/>
      <c r="D323" s="409"/>
      <c r="E323" s="409"/>
      <c r="F323" s="409"/>
      <c r="G323" s="409"/>
      <c r="H323" s="409"/>
      <c r="I323" s="409"/>
      <c r="J323" s="409"/>
      <c r="K323" s="409"/>
      <c r="L323" s="409"/>
      <c r="M323" s="409"/>
      <c r="N323" s="409"/>
      <c r="O323" s="409"/>
      <c r="P323" s="410"/>
    </row>
    <row r="324" spans="1:16" ht="9.75" customHeight="1" x14ac:dyDescent="0.2">
      <c r="A324" s="397" t="s">
        <v>181</v>
      </c>
      <c r="B324" s="398"/>
      <c r="C324" s="429">
        <v>24.72</v>
      </c>
      <c r="D324" s="430"/>
      <c r="E324" s="349">
        <v>24</v>
      </c>
      <c r="F324" s="350"/>
      <c r="G324" s="351"/>
      <c r="H324" s="39">
        <v>593.28</v>
      </c>
      <c r="I324" s="365"/>
      <c r="J324" s="40"/>
      <c r="K324" s="365"/>
      <c r="L324" s="342"/>
      <c r="M324" s="344"/>
      <c r="N324" s="40"/>
      <c r="O324" s="40"/>
      <c r="P324" s="365"/>
    </row>
    <row r="325" spans="1:16" ht="9.75" customHeight="1" x14ac:dyDescent="0.2">
      <c r="A325" s="397" t="s">
        <v>181</v>
      </c>
      <c r="B325" s="398"/>
      <c r="C325" s="429">
        <v>25</v>
      </c>
      <c r="D325" s="430"/>
      <c r="E325" s="349">
        <v>12</v>
      </c>
      <c r="F325" s="350"/>
      <c r="G325" s="351"/>
      <c r="H325" s="39">
        <v>300</v>
      </c>
      <c r="I325" s="365"/>
      <c r="J325" s="40"/>
      <c r="K325" s="365"/>
      <c r="L325" s="342"/>
      <c r="M325" s="344"/>
      <c r="N325" s="40"/>
      <c r="O325" s="40"/>
      <c r="P325" s="365"/>
    </row>
    <row r="326" spans="1:16" ht="9.75" customHeight="1" x14ac:dyDescent="0.2">
      <c r="A326" s="397" t="s">
        <v>181</v>
      </c>
      <c r="B326" s="398"/>
      <c r="C326" s="429">
        <v>25.3</v>
      </c>
      <c r="D326" s="430"/>
      <c r="E326" s="349">
        <v>16</v>
      </c>
      <c r="F326" s="350"/>
      <c r="G326" s="351"/>
      <c r="H326" s="39">
        <v>404.8</v>
      </c>
      <c r="I326" s="365"/>
      <c r="J326" s="40"/>
      <c r="K326" s="365"/>
      <c r="L326" s="342"/>
      <c r="M326" s="344"/>
      <c r="N326" s="40"/>
      <c r="O326" s="40"/>
      <c r="P326" s="365"/>
    </row>
    <row r="327" spans="1:16" ht="9.75" customHeight="1" x14ac:dyDescent="0.2">
      <c r="A327" s="397" t="s">
        <v>181</v>
      </c>
      <c r="B327" s="398"/>
      <c r="C327" s="429">
        <v>26.4</v>
      </c>
      <c r="D327" s="430"/>
      <c r="E327" s="349">
        <v>60</v>
      </c>
      <c r="F327" s="350"/>
      <c r="G327" s="351"/>
      <c r="H327" s="39">
        <v>1584</v>
      </c>
      <c r="I327" s="365"/>
      <c r="J327" s="40"/>
      <c r="K327" s="365"/>
      <c r="L327" s="342"/>
      <c r="M327" s="344"/>
      <c r="N327" s="40"/>
      <c r="O327" s="40"/>
      <c r="P327" s="365"/>
    </row>
    <row r="328" spans="1:16" ht="9.75" customHeight="1" x14ac:dyDescent="0.2">
      <c r="A328" s="397" t="s">
        <v>181</v>
      </c>
      <c r="B328" s="398"/>
      <c r="C328" s="429">
        <v>27.83</v>
      </c>
      <c r="D328" s="430"/>
      <c r="E328" s="349">
        <v>20</v>
      </c>
      <c r="F328" s="350"/>
      <c r="G328" s="351"/>
      <c r="H328" s="39">
        <v>556.6</v>
      </c>
      <c r="I328" s="365"/>
      <c r="J328" s="40"/>
      <c r="K328" s="365"/>
      <c r="L328" s="342"/>
      <c r="M328" s="344"/>
      <c r="N328" s="40"/>
      <c r="O328" s="40"/>
      <c r="P328" s="365"/>
    </row>
    <row r="329" spans="1:16" ht="9.75" customHeight="1" x14ac:dyDescent="0.2">
      <c r="A329" s="397" t="s">
        <v>181</v>
      </c>
      <c r="B329" s="398"/>
      <c r="C329" s="429">
        <v>29</v>
      </c>
      <c r="D329" s="430"/>
      <c r="E329" s="349">
        <v>37</v>
      </c>
      <c r="F329" s="350"/>
      <c r="G329" s="351"/>
      <c r="H329" s="39">
        <v>1073</v>
      </c>
      <c r="I329" s="365"/>
      <c r="J329" s="40"/>
      <c r="K329" s="365"/>
      <c r="L329" s="342"/>
      <c r="M329" s="344"/>
      <c r="N329" s="40"/>
      <c r="O329" s="40"/>
      <c r="P329" s="365"/>
    </row>
    <row r="330" spans="1:16" ht="9.75" customHeight="1" x14ac:dyDescent="0.2">
      <c r="A330" s="397" t="s">
        <v>181</v>
      </c>
      <c r="B330" s="398"/>
      <c r="C330" s="429">
        <v>29.4</v>
      </c>
      <c r="D330" s="430"/>
      <c r="E330" s="349">
        <v>16</v>
      </c>
      <c r="F330" s="350"/>
      <c r="G330" s="351"/>
      <c r="H330" s="39">
        <v>470.4</v>
      </c>
      <c r="I330" s="365"/>
      <c r="J330" s="40"/>
      <c r="K330" s="365"/>
      <c r="L330" s="342"/>
      <c r="M330" s="344"/>
      <c r="N330" s="40"/>
      <c r="O330" s="40"/>
      <c r="P330" s="365"/>
    </row>
    <row r="331" spans="1:16" ht="9.75" customHeight="1" x14ac:dyDescent="0.2">
      <c r="A331" s="397" t="s">
        <v>181</v>
      </c>
      <c r="B331" s="398"/>
      <c r="C331" s="429">
        <v>29.61</v>
      </c>
      <c r="D331" s="430"/>
      <c r="E331" s="349">
        <v>32</v>
      </c>
      <c r="F331" s="350"/>
      <c r="G331" s="351"/>
      <c r="H331" s="39">
        <v>947.52</v>
      </c>
      <c r="I331" s="365"/>
      <c r="J331" s="40"/>
      <c r="K331" s="365"/>
      <c r="L331" s="342"/>
      <c r="M331" s="344"/>
      <c r="N331" s="40"/>
      <c r="O331" s="40"/>
      <c r="P331" s="365"/>
    </row>
    <row r="332" spans="1:16" ht="9.75" customHeight="1" x14ac:dyDescent="0.2">
      <c r="A332" s="397" t="s">
        <v>181</v>
      </c>
      <c r="B332" s="398"/>
      <c r="C332" s="429">
        <v>29.93</v>
      </c>
      <c r="D332" s="430"/>
      <c r="E332" s="349">
        <v>32</v>
      </c>
      <c r="F332" s="350"/>
      <c r="G332" s="351"/>
      <c r="H332" s="39">
        <v>957.76</v>
      </c>
      <c r="I332" s="365"/>
      <c r="J332" s="40"/>
      <c r="K332" s="365"/>
      <c r="L332" s="342"/>
      <c r="M332" s="344"/>
      <c r="N332" s="40"/>
      <c r="O332" s="40"/>
      <c r="P332" s="365"/>
    </row>
    <row r="333" spans="1:16" ht="9.75" customHeight="1" x14ac:dyDescent="0.2">
      <c r="A333" s="384"/>
      <c r="B333" s="385"/>
      <c r="C333" s="415" t="s">
        <v>327</v>
      </c>
      <c r="D333" s="416"/>
      <c r="E333" s="417">
        <v>5734.96</v>
      </c>
      <c r="F333" s="418"/>
      <c r="G333" s="419"/>
      <c r="H333" s="55">
        <v>742113.19</v>
      </c>
      <c r="I333" s="366"/>
      <c r="J333" s="56">
        <v>742113.19</v>
      </c>
      <c r="K333" s="366"/>
      <c r="L333" s="431">
        <v>23431.49</v>
      </c>
      <c r="M333" s="432"/>
      <c r="N333" s="57">
        <v>12786.41</v>
      </c>
      <c r="O333" s="56">
        <v>778331.09</v>
      </c>
      <c r="P333" s="366"/>
    </row>
  </sheetData>
  <mergeCells count="964">
    <mergeCell ref="A327:B327"/>
    <mergeCell ref="C327:D327"/>
    <mergeCell ref="E327:G327"/>
    <mergeCell ref="L327:M327"/>
    <mergeCell ref="A328:B328"/>
    <mergeCell ref="C328:D328"/>
    <mergeCell ref="E328:G328"/>
    <mergeCell ref="L328:M328"/>
    <mergeCell ref="A333:B333"/>
    <mergeCell ref="C333:D333"/>
    <mergeCell ref="E333:G333"/>
    <mergeCell ref="L333:M333"/>
    <mergeCell ref="A331:B331"/>
    <mergeCell ref="C331:D331"/>
    <mergeCell ref="E331:G331"/>
    <mergeCell ref="L331:M331"/>
    <mergeCell ref="A332:B332"/>
    <mergeCell ref="C332:D332"/>
    <mergeCell ref="E332:G332"/>
    <mergeCell ref="L332:M332"/>
    <mergeCell ref="E325:G325"/>
    <mergeCell ref="L325:M325"/>
    <mergeCell ref="A326:B326"/>
    <mergeCell ref="C326:D326"/>
    <mergeCell ref="E326:G326"/>
    <mergeCell ref="L326:M326"/>
    <mergeCell ref="A323:P323"/>
    <mergeCell ref="A324:B324"/>
    <mergeCell ref="C324:D324"/>
    <mergeCell ref="E324:G324"/>
    <mergeCell ref="I324:I333"/>
    <mergeCell ref="K324:K333"/>
    <mergeCell ref="L324:M324"/>
    <mergeCell ref="P324:P333"/>
    <mergeCell ref="A325:B325"/>
    <mergeCell ref="C325:D325"/>
    <mergeCell ref="A329:B329"/>
    <mergeCell ref="C329:D329"/>
    <mergeCell ref="E329:G329"/>
    <mergeCell ref="L329:M329"/>
    <mergeCell ref="A330:B330"/>
    <mergeCell ref="C330:D330"/>
    <mergeCell ref="E330:G330"/>
    <mergeCell ref="L330:M330"/>
    <mergeCell ref="A321:J321"/>
    <mergeCell ref="K321:N321"/>
    <mergeCell ref="O321:O322"/>
    <mergeCell ref="P321:P322"/>
    <mergeCell ref="A322:C322"/>
    <mergeCell ref="E322:G322"/>
    <mergeCell ref="L322:M322"/>
    <mergeCell ref="A319:C319"/>
    <mergeCell ref="E319:G319"/>
    <mergeCell ref="L319:M319"/>
    <mergeCell ref="A320:C320"/>
    <mergeCell ref="E320:G320"/>
    <mergeCell ref="L320:M320"/>
    <mergeCell ref="A317:C317"/>
    <mergeCell ref="E317:G317"/>
    <mergeCell ref="L317:M317"/>
    <mergeCell ref="A318:C318"/>
    <mergeCell ref="E318:G318"/>
    <mergeCell ref="L318:M318"/>
    <mergeCell ref="A315:C315"/>
    <mergeCell ref="E315:G315"/>
    <mergeCell ref="L315:M315"/>
    <mergeCell ref="A316:C316"/>
    <mergeCell ref="E316:G316"/>
    <mergeCell ref="L316:M316"/>
    <mergeCell ref="A313:C313"/>
    <mergeCell ref="E313:G313"/>
    <mergeCell ref="L313:M313"/>
    <mergeCell ref="A314:C314"/>
    <mergeCell ref="E314:G314"/>
    <mergeCell ref="L314:M314"/>
    <mergeCell ref="A311:C311"/>
    <mergeCell ref="E311:G311"/>
    <mergeCell ref="L311:M311"/>
    <mergeCell ref="A312:C312"/>
    <mergeCell ref="E312:G312"/>
    <mergeCell ref="L312:M312"/>
    <mergeCell ref="A309:C309"/>
    <mergeCell ref="E309:G309"/>
    <mergeCell ref="L309:M309"/>
    <mergeCell ref="A310:C310"/>
    <mergeCell ref="E310:G310"/>
    <mergeCell ref="L310:M310"/>
    <mergeCell ref="A307:C307"/>
    <mergeCell ref="E307:G307"/>
    <mergeCell ref="L307:M307"/>
    <mergeCell ref="A308:C308"/>
    <mergeCell ref="E308:G308"/>
    <mergeCell ref="L308:M308"/>
    <mergeCell ref="A305:C305"/>
    <mergeCell ref="E305:G305"/>
    <mergeCell ref="L305:M305"/>
    <mergeCell ref="A306:C306"/>
    <mergeCell ref="E306:G306"/>
    <mergeCell ref="L306:M306"/>
    <mergeCell ref="A303:C303"/>
    <mergeCell ref="E303:G303"/>
    <mergeCell ref="L303:M303"/>
    <mergeCell ref="A304:C304"/>
    <mergeCell ref="E304:G304"/>
    <mergeCell ref="L304:M304"/>
    <mergeCell ref="A301:C301"/>
    <mergeCell ref="E301:G301"/>
    <mergeCell ref="L301:M301"/>
    <mergeCell ref="A302:C302"/>
    <mergeCell ref="E302:G302"/>
    <mergeCell ref="L302:M302"/>
    <mergeCell ref="A299:C299"/>
    <mergeCell ref="E299:G299"/>
    <mergeCell ref="L299:M299"/>
    <mergeCell ref="A300:C300"/>
    <mergeCell ref="E300:G300"/>
    <mergeCell ref="L300:M300"/>
    <mergeCell ref="A297:C297"/>
    <mergeCell ref="E297:G297"/>
    <mergeCell ref="L297:M297"/>
    <mergeCell ref="A298:C298"/>
    <mergeCell ref="E298:G298"/>
    <mergeCell ref="L298:M298"/>
    <mergeCell ref="A295:C295"/>
    <mergeCell ref="E295:G295"/>
    <mergeCell ref="L295:M295"/>
    <mergeCell ref="A296:C296"/>
    <mergeCell ref="E296:G296"/>
    <mergeCell ref="L296:M296"/>
    <mergeCell ref="A293:C293"/>
    <mergeCell ref="E293:G293"/>
    <mergeCell ref="L293:M293"/>
    <mergeCell ref="A294:C294"/>
    <mergeCell ref="E294:G294"/>
    <mergeCell ref="L294:M294"/>
    <mergeCell ref="A291:C291"/>
    <mergeCell ref="E291:G291"/>
    <mergeCell ref="L291:M291"/>
    <mergeCell ref="A292:C292"/>
    <mergeCell ref="E292:G292"/>
    <mergeCell ref="L292:M292"/>
    <mergeCell ref="A289:C289"/>
    <mergeCell ref="E289:G289"/>
    <mergeCell ref="L289:M289"/>
    <mergeCell ref="A290:C290"/>
    <mergeCell ref="E290:G290"/>
    <mergeCell ref="L290:M290"/>
    <mergeCell ref="A287:C287"/>
    <mergeCell ref="E287:G287"/>
    <mergeCell ref="L287:M287"/>
    <mergeCell ref="A288:C288"/>
    <mergeCell ref="E288:G288"/>
    <mergeCell ref="L288:M288"/>
    <mergeCell ref="A285:C285"/>
    <mergeCell ref="E285:G285"/>
    <mergeCell ref="L285:M285"/>
    <mergeCell ref="A286:C286"/>
    <mergeCell ref="E286:G286"/>
    <mergeCell ref="L286:M286"/>
    <mergeCell ref="A283:C283"/>
    <mergeCell ref="E283:G283"/>
    <mergeCell ref="L283:M283"/>
    <mergeCell ref="A284:C284"/>
    <mergeCell ref="E284:G284"/>
    <mergeCell ref="L284:M284"/>
    <mergeCell ref="L275:M275"/>
    <mergeCell ref="A276:C276"/>
    <mergeCell ref="E276:G276"/>
    <mergeCell ref="A281:C281"/>
    <mergeCell ref="E281:G281"/>
    <mergeCell ref="L281:M281"/>
    <mergeCell ref="A282:C282"/>
    <mergeCell ref="E282:G282"/>
    <mergeCell ref="L282:M282"/>
    <mergeCell ref="A279:C279"/>
    <mergeCell ref="E279:G279"/>
    <mergeCell ref="L279:M279"/>
    <mergeCell ref="A280:C280"/>
    <mergeCell ref="E280:G280"/>
    <mergeCell ref="L280:M280"/>
    <mergeCell ref="A271:P271"/>
    <mergeCell ref="A272:D272"/>
    <mergeCell ref="E272:G273"/>
    <mergeCell ref="H272:H273"/>
    <mergeCell ref="I272:I320"/>
    <mergeCell ref="J272:J320"/>
    <mergeCell ref="K272:K273"/>
    <mergeCell ref="L272:M273"/>
    <mergeCell ref="N272:N273"/>
    <mergeCell ref="O272:O320"/>
    <mergeCell ref="L276:M276"/>
    <mergeCell ref="A277:C277"/>
    <mergeCell ref="E277:G277"/>
    <mergeCell ref="L277:M277"/>
    <mergeCell ref="A278:C278"/>
    <mergeCell ref="E278:G278"/>
    <mergeCell ref="L278:M278"/>
    <mergeCell ref="P272:P320"/>
    <mergeCell ref="A273:C273"/>
    <mergeCell ref="A274:C274"/>
    <mergeCell ref="E274:G274"/>
    <mergeCell ref="L274:M274"/>
    <mergeCell ref="A275:C275"/>
    <mergeCell ref="E275:G275"/>
    <mergeCell ref="A269:J269"/>
    <mergeCell ref="K269:N269"/>
    <mergeCell ref="O269:O270"/>
    <mergeCell ref="P269:P270"/>
    <mergeCell ref="A270:C270"/>
    <mergeCell ref="E270:G270"/>
    <mergeCell ref="L270:M270"/>
    <mergeCell ref="A267:D267"/>
    <mergeCell ref="E267:G267"/>
    <mergeCell ref="L267:M267"/>
    <mergeCell ref="A268:D268"/>
    <mergeCell ref="E268:G268"/>
    <mergeCell ref="L268:M268"/>
    <mergeCell ref="A266:D266"/>
    <mergeCell ref="E266:G266"/>
    <mergeCell ref="L266:M266"/>
    <mergeCell ref="A263:D263"/>
    <mergeCell ref="E263:G263"/>
    <mergeCell ref="L263:M263"/>
    <mergeCell ref="A264:D264"/>
    <mergeCell ref="E264:G264"/>
    <mergeCell ref="L264:M264"/>
    <mergeCell ref="A259:D259"/>
    <mergeCell ref="E259:G259"/>
    <mergeCell ref="L259:M259"/>
    <mergeCell ref="A260:D260"/>
    <mergeCell ref="E260:G260"/>
    <mergeCell ref="L260:M260"/>
    <mergeCell ref="A265:D265"/>
    <mergeCell ref="E265:G265"/>
    <mergeCell ref="L265:M265"/>
    <mergeCell ref="E256:G256"/>
    <mergeCell ref="L256:M256"/>
    <mergeCell ref="A257:D257"/>
    <mergeCell ref="E257:G257"/>
    <mergeCell ref="L257:M257"/>
    <mergeCell ref="A258:D258"/>
    <mergeCell ref="E258:G258"/>
    <mergeCell ref="L258:M258"/>
    <mergeCell ref="A253:O253"/>
    <mergeCell ref="A254:D254"/>
    <mergeCell ref="E254:G254"/>
    <mergeCell ref="I254:I268"/>
    <mergeCell ref="K254:K268"/>
    <mergeCell ref="L254:M254"/>
    <mergeCell ref="A255:D255"/>
    <mergeCell ref="E255:G255"/>
    <mergeCell ref="L255:M255"/>
    <mergeCell ref="A256:D256"/>
    <mergeCell ref="A261:D261"/>
    <mergeCell ref="E261:G261"/>
    <mergeCell ref="L261:M261"/>
    <mergeCell ref="A262:D262"/>
    <mergeCell ref="E262:G262"/>
    <mergeCell ref="L262:M262"/>
    <mergeCell ref="A251:J251"/>
    <mergeCell ref="K251:L251"/>
    <mergeCell ref="M251:N251"/>
    <mergeCell ref="O251:O252"/>
    <mergeCell ref="A252:C252"/>
    <mergeCell ref="E252:G252"/>
    <mergeCell ref="L252:M252"/>
    <mergeCell ref="A249:D249"/>
    <mergeCell ref="E249:G249"/>
    <mergeCell ref="L249:M249"/>
    <mergeCell ref="A250:D250"/>
    <mergeCell ref="E250:G250"/>
    <mergeCell ref="L250:M250"/>
    <mergeCell ref="O208:O250"/>
    <mergeCell ref="A247:D247"/>
    <mergeCell ref="E247:G247"/>
    <mergeCell ref="L247:M247"/>
    <mergeCell ref="A248:D248"/>
    <mergeCell ref="E248:G248"/>
    <mergeCell ref="L248:M248"/>
    <mergeCell ref="A245:D245"/>
    <mergeCell ref="E245:G245"/>
    <mergeCell ref="L245:M245"/>
    <mergeCell ref="A246:D246"/>
    <mergeCell ref="E246:G246"/>
    <mergeCell ref="L246:M246"/>
    <mergeCell ref="A243:D243"/>
    <mergeCell ref="E243:G243"/>
    <mergeCell ref="L243:M243"/>
    <mergeCell ref="A244:D244"/>
    <mergeCell ref="E244:G244"/>
    <mergeCell ref="L244:M244"/>
    <mergeCell ref="A241:D241"/>
    <mergeCell ref="E241:G241"/>
    <mergeCell ref="L241:M241"/>
    <mergeCell ref="A242:D242"/>
    <mergeCell ref="E242:G242"/>
    <mergeCell ref="L242:M242"/>
    <mergeCell ref="A239:D239"/>
    <mergeCell ref="E239:G239"/>
    <mergeCell ref="L239:M239"/>
    <mergeCell ref="A240:D240"/>
    <mergeCell ref="E240:G240"/>
    <mergeCell ref="L240:M240"/>
    <mergeCell ref="A237:D237"/>
    <mergeCell ref="E237:G237"/>
    <mergeCell ref="L237:M237"/>
    <mergeCell ref="A238:D238"/>
    <mergeCell ref="E238:G238"/>
    <mergeCell ref="L238:M238"/>
    <mergeCell ref="A235:D235"/>
    <mergeCell ref="E235:G235"/>
    <mergeCell ref="L235:M235"/>
    <mergeCell ref="A236:D236"/>
    <mergeCell ref="E236:G236"/>
    <mergeCell ref="L236:M236"/>
    <mergeCell ref="A233:D233"/>
    <mergeCell ref="E233:G233"/>
    <mergeCell ref="L233:M233"/>
    <mergeCell ref="A234:D234"/>
    <mergeCell ref="E234:G234"/>
    <mergeCell ref="L234:M234"/>
    <mergeCell ref="A231:D231"/>
    <mergeCell ref="E231:G231"/>
    <mergeCell ref="L231:M231"/>
    <mergeCell ref="A232:D232"/>
    <mergeCell ref="E232:G232"/>
    <mergeCell ref="L232:M232"/>
    <mergeCell ref="A229:D229"/>
    <mergeCell ref="E229:G229"/>
    <mergeCell ref="L229:M229"/>
    <mergeCell ref="A230:D230"/>
    <mergeCell ref="E230:G230"/>
    <mergeCell ref="L230:M230"/>
    <mergeCell ref="A227:D227"/>
    <mergeCell ref="E227:G227"/>
    <mergeCell ref="L227:M227"/>
    <mergeCell ref="A228:D228"/>
    <mergeCell ref="E228:G228"/>
    <mergeCell ref="L228:M228"/>
    <mergeCell ref="A225:D225"/>
    <mergeCell ref="E225:G225"/>
    <mergeCell ref="L225:M225"/>
    <mergeCell ref="A226:D226"/>
    <mergeCell ref="E226:G226"/>
    <mergeCell ref="L226:M226"/>
    <mergeCell ref="A223:D223"/>
    <mergeCell ref="E223:G223"/>
    <mergeCell ref="L223:M223"/>
    <mergeCell ref="A224:D224"/>
    <mergeCell ref="E224:G224"/>
    <mergeCell ref="L224:M224"/>
    <mergeCell ref="A221:D221"/>
    <mergeCell ref="E221:G221"/>
    <mergeCell ref="L221:M221"/>
    <mergeCell ref="A222:D222"/>
    <mergeCell ref="E222:G222"/>
    <mergeCell ref="L222:M222"/>
    <mergeCell ref="E213:G213"/>
    <mergeCell ref="L213:M213"/>
    <mergeCell ref="A214:D214"/>
    <mergeCell ref="E214:G214"/>
    <mergeCell ref="L214:M214"/>
    <mergeCell ref="A219:D219"/>
    <mergeCell ref="E219:G219"/>
    <mergeCell ref="L219:M219"/>
    <mergeCell ref="A220:D220"/>
    <mergeCell ref="E220:G220"/>
    <mergeCell ref="L220:M220"/>
    <mergeCell ref="A217:D217"/>
    <mergeCell ref="E217:G217"/>
    <mergeCell ref="L217:M217"/>
    <mergeCell ref="A218:D218"/>
    <mergeCell ref="E218:G218"/>
    <mergeCell ref="L218:M218"/>
    <mergeCell ref="E210:G210"/>
    <mergeCell ref="L210:M210"/>
    <mergeCell ref="A211:D211"/>
    <mergeCell ref="E211:G211"/>
    <mergeCell ref="L211:M211"/>
    <mergeCell ref="A212:D212"/>
    <mergeCell ref="E212:G212"/>
    <mergeCell ref="L212:M212"/>
    <mergeCell ref="A208:D208"/>
    <mergeCell ref="E208:G208"/>
    <mergeCell ref="I208:I250"/>
    <mergeCell ref="J208:J250"/>
    <mergeCell ref="L208:M208"/>
    <mergeCell ref="A209:D209"/>
    <mergeCell ref="E209:G209"/>
    <mergeCell ref="L209:M209"/>
    <mergeCell ref="A210:D210"/>
    <mergeCell ref="A215:D215"/>
    <mergeCell ref="E215:G215"/>
    <mergeCell ref="L215:M215"/>
    <mergeCell ref="A216:D216"/>
    <mergeCell ref="E216:G216"/>
    <mergeCell ref="L216:M216"/>
    <mergeCell ref="A213:D213"/>
    <mergeCell ref="L205:M205"/>
    <mergeCell ref="A206:D206"/>
    <mergeCell ref="E206:G206"/>
    <mergeCell ref="L206:M206"/>
    <mergeCell ref="A207:E207"/>
    <mergeCell ref="G207:H207"/>
    <mergeCell ref="L207:M207"/>
    <mergeCell ref="A202:O202"/>
    <mergeCell ref="A203:D203"/>
    <mergeCell ref="E203:G203"/>
    <mergeCell ref="I203:I206"/>
    <mergeCell ref="L203:M203"/>
    <mergeCell ref="A204:D204"/>
    <mergeCell ref="E204:G204"/>
    <mergeCell ref="L204:M204"/>
    <mergeCell ref="A205:D205"/>
    <mergeCell ref="E205:G205"/>
    <mergeCell ref="A200:J200"/>
    <mergeCell ref="K200:L200"/>
    <mergeCell ref="M200:N200"/>
    <mergeCell ref="O200:O201"/>
    <mergeCell ref="A201:C201"/>
    <mergeCell ref="E201:G201"/>
    <mergeCell ref="L201:M201"/>
    <mergeCell ref="L196:M196"/>
    <mergeCell ref="A197:O197"/>
    <mergeCell ref="B198:D198"/>
    <mergeCell ref="E198:G198"/>
    <mergeCell ref="I198:I199"/>
    <mergeCell ref="L198:M198"/>
    <mergeCell ref="B199:D199"/>
    <mergeCell ref="E199:G199"/>
    <mergeCell ref="L199:M199"/>
    <mergeCell ref="A192:O192"/>
    <mergeCell ref="B193:D193"/>
    <mergeCell ref="E193:G196"/>
    <mergeCell ref="I193:I196"/>
    <mergeCell ref="L193:M193"/>
    <mergeCell ref="B194:D194"/>
    <mergeCell ref="L194:M194"/>
    <mergeCell ref="B195:D195"/>
    <mergeCell ref="L195:M195"/>
    <mergeCell ref="B196:D196"/>
    <mergeCell ref="A188:O188"/>
    <mergeCell ref="B189:D189"/>
    <mergeCell ref="E189:G191"/>
    <mergeCell ref="I189:I191"/>
    <mergeCell ref="L189:M189"/>
    <mergeCell ref="B190:D190"/>
    <mergeCell ref="L190:M190"/>
    <mergeCell ref="B191:D191"/>
    <mergeCell ref="L191:M191"/>
    <mergeCell ref="B186:D186"/>
    <mergeCell ref="E186:G186"/>
    <mergeCell ref="L186:M186"/>
    <mergeCell ref="B187:D187"/>
    <mergeCell ref="E187:G187"/>
    <mergeCell ref="L187:M187"/>
    <mergeCell ref="A182:O182"/>
    <mergeCell ref="B183:D183"/>
    <mergeCell ref="E183:G183"/>
    <mergeCell ref="I183:I187"/>
    <mergeCell ref="L183:M183"/>
    <mergeCell ref="B184:D184"/>
    <mergeCell ref="E184:G184"/>
    <mergeCell ref="L184:M184"/>
    <mergeCell ref="B185:D185"/>
    <mergeCell ref="E185:G185"/>
    <mergeCell ref="A179:O179"/>
    <mergeCell ref="B180:D180"/>
    <mergeCell ref="E180:G180"/>
    <mergeCell ref="I180:I181"/>
    <mergeCell ref="L180:M180"/>
    <mergeCell ref="B181:D181"/>
    <mergeCell ref="E181:G181"/>
    <mergeCell ref="L181:M181"/>
    <mergeCell ref="L185:M185"/>
    <mergeCell ref="A175:O175"/>
    <mergeCell ref="B176:D176"/>
    <mergeCell ref="E176:G178"/>
    <mergeCell ref="I176:I178"/>
    <mergeCell ref="L176:M176"/>
    <mergeCell ref="B177:D177"/>
    <mergeCell ref="L177:M177"/>
    <mergeCell ref="B178:D178"/>
    <mergeCell ref="L178:M178"/>
    <mergeCell ref="B172:D172"/>
    <mergeCell ref="E172:G172"/>
    <mergeCell ref="L172:M172"/>
    <mergeCell ref="B173:D173"/>
    <mergeCell ref="E173:G173"/>
    <mergeCell ref="L173:M173"/>
    <mergeCell ref="O168:O169"/>
    <mergeCell ref="A169:C169"/>
    <mergeCell ref="E169:G169"/>
    <mergeCell ref="L169:M169"/>
    <mergeCell ref="A170:O170"/>
    <mergeCell ref="B171:D171"/>
    <mergeCell ref="E171:G171"/>
    <mergeCell ref="I171:I174"/>
    <mergeCell ref="L171:M171"/>
    <mergeCell ref="N171:N174"/>
    <mergeCell ref="B174:D174"/>
    <mergeCell ref="E174:G174"/>
    <mergeCell ref="L174:M174"/>
    <mergeCell ref="L166:M166"/>
    <mergeCell ref="B167:D167"/>
    <mergeCell ref="L167:M167"/>
    <mergeCell ref="A168:J168"/>
    <mergeCell ref="K168:L168"/>
    <mergeCell ref="M168:N168"/>
    <mergeCell ref="E162:G162"/>
    <mergeCell ref="L162:M162"/>
    <mergeCell ref="A163:O163"/>
    <mergeCell ref="B164:D164"/>
    <mergeCell ref="E164:G167"/>
    <mergeCell ref="I164:I167"/>
    <mergeCell ref="L164:M164"/>
    <mergeCell ref="B165:D165"/>
    <mergeCell ref="L165:M165"/>
    <mergeCell ref="B166:D166"/>
    <mergeCell ref="A159:O159"/>
    <mergeCell ref="B160:D160"/>
    <mergeCell ref="E160:G160"/>
    <mergeCell ref="I160:I162"/>
    <mergeCell ref="L160:M160"/>
    <mergeCell ref="N160:N162"/>
    <mergeCell ref="B161:D161"/>
    <mergeCell ref="E161:G161"/>
    <mergeCell ref="L161:M161"/>
    <mergeCell ref="B162:D162"/>
    <mergeCell ref="A156:O156"/>
    <mergeCell ref="B157:D157"/>
    <mergeCell ref="E157:G157"/>
    <mergeCell ref="I157:I158"/>
    <mergeCell ref="L157:M157"/>
    <mergeCell ref="B158:D158"/>
    <mergeCell ref="E158:G158"/>
    <mergeCell ref="L158:M158"/>
    <mergeCell ref="A153:O153"/>
    <mergeCell ref="B154:D154"/>
    <mergeCell ref="E154:G154"/>
    <mergeCell ref="I154:I155"/>
    <mergeCell ref="L154:M154"/>
    <mergeCell ref="B155:D155"/>
    <mergeCell ref="E155:G155"/>
    <mergeCell ref="L155:M155"/>
    <mergeCell ref="A149:O149"/>
    <mergeCell ref="B150:D150"/>
    <mergeCell ref="E150:G152"/>
    <mergeCell ref="I150:I152"/>
    <mergeCell ref="L150:M150"/>
    <mergeCell ref="B151:D151"/>
    <mergeCell ref="L151:M151"/>
    <mergeCell ref="B152:D152"/>
    <mergeCell ref="L152:M152"/>
    <mergeCell ref="E146:G146"/>
    <mergeCell ref="L146:M146"/>
    <mergeCell ref="B147:D147"/>
    <mergeCell ref="E147:G147"/>
    <mergeCell ref="L147:M147"/>
    <mergeCell ref="B148:D148"/>
    <mergeCell ref="E148:G148"/>
    <mergeCell ref="L148:M148"/>
    <mergeCell ref="A143:O143"/>
    <mergeCell ref="B144:D144"/>
    <mergeCell ref="E144:G144"/>
    <mergeCell ref="I144:I148"/>
    <mergeCell ref="L144:M144"/>
    <mergeCell ref="N144:N148"/>
    <mergeCell ref="B145:D145"/>
    <mergeCell ref="E145:G145"/>
    <mergeCell ref="L145:M145"/>
    <mergeCell ref="B146:D146"/>
    <mergeCell ref="B141:D141"/>
    <mergeCell ref="E141:G141"/>
    <mergeCell ref="L141:M141"/>
    <mergeCell ref="B142:D142"/>
    <mergeCell ref="E142:G142"/>
    <mergeCell ref="L142:M142"/>
    <mergeCell ref="O137:O138"/>
    <mergeCell ref="A138:C138"/>
    <mergeCell ref="E138:G138"/>
    <mergeCell ref="L138:M138"/>
    <mergeCell ref="A139:O139"/>
    <mergeCell ref="B140:D140"/>
    <mergeCell ref="E140:G140"/>
    <mergeCell ref="I140:I142"/>
    <mergeCell ref="L140:M140"/>
    <mergeCell ref="N140:N142"/>
    <mergeCell ref="B136:D136"/>
    <mergeCell ref="E136:G136"/>
    <mergeCell ref="L136:M136"/>
    <mergeCell ref="A137:J137"/>
    <mergeCell ref="K137:L137"/>
    <mergeCell ref="M137:N137"/>
    <mergeCell ref="B133:D133"/>
    <mergeCell ref="E133:G133"/>
    <mergeCell ref="I133:I136"/>
    <mergeCell ref="L133:M133"/>
    <mergeCell ref="B134:D134"/>
    <mergeCell ref="E134:G134"/>
    <mergeCell ref="L134:M134"/>
    <mergeCell ref="B135:D135"/>
    <mergeCell ref="E135:G135"/>
    <mergeCell ref="L135:M135"/>
    <mergeCell ref="B131:D131"/>
    <mergeCell ref="E131:G131"/>
    <mergeCell ref="L131:M131"/>
    <mergeCell ref="A132:O132"/>
    <mergeCell ref="L126:M126"/>
    <mergeCell ref="A127:O127"/>
    <mergeCell ref="B128:D128"/>
    <mergeCell ref="E128:G128"/>
    <mergeCell ref="I128:I131"/>
    <mergeCell ref="L128:M128"/>
    <mergeCell ref="B129:D129"/>
    <mergeCell ref="E129:G129"/>
    <mergeCell ref="L129:M129"/>
    <mergeCell ref="B130:D130"/>
    <mergeCell ref="A124:O124"/>
    <mergeCell ref="B125:D125"/>
    <mergeCell ref="E125:G125"/>
    <mergeCell ref="I125:I126"/>
    <mergeCell ref="L125:M125"/>
    <mergeCell ref="B126:D126"/>
    <mergeCell ref="E126:G126"/>
    <mergeCell ref="E130:G130"/>
    <mergeCell ref="L130:M130"/>
    <mergeCell ref="B121:D121"/>
    <mergeCell ref="E121:G121"/>
    <mergeCell ref="L121:M121"/>
    <mergeCell ref="B122:D122"/>
    <mergeCell ref="E122:G122"/>
    <mergeCell ref="L122:M122"/>
    <mergeCell ref="B117:D117"/>
    <mergeCell ref="L117:M117"/>
    <mergeCell ref="A118:O118"/>
    <mergeCell ref="B119:D119"/>
    <mergeCell ref="E119:G119"/>
    <mergeCell ref="I119:I123"/>
    <mergeCell ref="L119:M119"/>
    <mergeCell ref="B120:D120"/>
    <mergeCell ref="E120:G120"/>
    <mergeCell ref="L120:M120"/>
    <mergeCell ref="B123:D123"/>
    <mergeCell ref="E123:G123"/>
    <mergeCell ref="L123:M123"/>
    <mergeCell ref="A113:O113"/>
    <mergeCell ref="B114:D114"/>
    <mergeCell ref="E114:G117"/>
    <mergeCell ref="I114:I117"/>
    <mergeCell ref="L114:M114"/>
    <mergeCell ref="B115:D115"/>
    <mergeCell ref="L115:M115"/>
    <mergeCell ref="B116:D116"/>
    <mergeCell ref="L116:M116"/>
    <mergeCell ref="A108:O108"/>
    <mergeCell ref="B109:D109"/>
    <mergeCell ref="E109:G112"/>
    <mergeCell ref="I109:I112"/>
    <mergeCell ref="L109:M109"/>
    <mergeCell ref="B110:D110"/>
    <mergeCell ref="L110:M110"/>
    <mergeCell ref="B111:D111"/>
    <mergeCell ref="L111:M111"/>
    <mergeCell ref="B112:D112"/>
    <mergeCell ref="L112:M112"/>
    <mergeCell ref="O104:O105"/>
    <mergeCell ref="A105:C105"/>
    <mergeCell ref="E105:G105"/>
    <mergeCell ref="L105:M105"/>
    <mergeCell ref="A106:O106"/>
    <mergeCell ref="A107:D107"/>
    <mergeCell ref="E107:G107"/>
    <mergeCell ref="L107:M107"/>
    <mergeCell ref="L102:M102"/>
    <mergeCell ref="B103:D103"/>
    <mergeCell ref="E103:G103"/>
    <mergeCell ref="L103:M103"/>
    <mergeCell ref="A104:J104"/>
    <mergeCell ref="K104:L104"/>
    <mergeCell ref="M104:N104"/>
    <mergeCell ref="A100:O100"/>
    <mergeCell ref="B101:D101"/>
    <mergeCell ref="E101:G101"/>
    <mergeCell ref="I101:I103"/>
    <mergeCell ref="J101:J103"/>
    <mergeCell ref="L101:M101"/>
    <mergeCell ref="N101:N103"/>
    <mergeCell ref="O101:O103"/>
    <mergeCell ref="B102:D102"/>
    <mergeCell ref="E102:G102"/>
    <mergeCell ref="A94:O94"/>
    <mergeCell ref="B95:D95"/>
    <mergeCell ref="E95:G95"/>
    <mergeCell ref="I95:I99"/>
    <mergeCell ref="L95:M95"/>
    <mergeCell ref="N95:N99"/>
    <mergeCell ref="B98:D98"/>
    <mergeCell ref="E98:G98"/>
    <mergeCell ref="L98:M98"/>
    <mergeCell ref="B99:D99"/>
    <mergeCell ref="E99:G99"/>
    <mergeCell ref="L99:M99"/>
    <mergeCell ref="B96:D96"/>
    <mergeCell ref="E96:G96"/>
    <mergeCell ref="L96:M96"/>
    <mergeCell ref="B97:D97"/>
    <mergeCell ref="E97:G97"/>
    <mergeCell ref="L97:M97"/>
    <mergeCell ref="A89:O89"/>
    <mergeCell ref="B90:D90"/>
    <mergeCell ref="E90:G90"/>
    <mergeCell ref="I90:I93"/>
    <mergeCell ref="L90:M90"/>
    <mergeCell ref="B91:D91"/>
    <mergeCell ref="E91:G91"/>
    <mergeCell ref="L91:M91"/>
    <mergeCell ref="B92:D92"/>
    <mergeCell ref="E92:G92"/>
    <mergeCell ref="L92:M92"/>
    <mergeCell ref="B93:D93"/>
    <mergeCell ref="E93:G93"/>
    <mergeCell ref="L93:M93"/>
    <mergeCell ref="A86:O86"/>
    <mergeCell ref="B87:D87"/>
    <mergeCell ref="E87:G87"/>
    <mergeCell ref="I87:I88"/>
    <mergeCell ref="L87:M87"/>
    <mergeCell ref="B88:D88"/>
    <mergeCell ref="E88:G88"/>
    <mergeCell ref="L88:M88"/>
    <mergeCell ref="A83:O83"/>
    <mergeCell ref="B84:D84"/>
    <mergeCell ref="E84:G84"/>
    <mergeCell ref="I84:I85"/>
    <mergeCell ref="L84:M84"/>
    <mergeCell ref="B85:D85"/>
    <mergeCell ref="E85:G85"/>
    <mergeCell ref="L85:M85"/>
    <mergeCell ref="B81:D81"/>
    <mergeCell ref="E81:G81"/>
    <mergeCell ref="L81:M81"/>
    <mergeCell ref="B82:D82"/>
    <mergeCell ref="E82:G82"/>
    <mergeCell ref="L82:M82"/>
    <mergeCell ref="L77:M77"/>
    <mergeCell ref="A78:O78"/>
    <mergeCell ref="B79:D79"/>
    <mergeCell ref="E79:G79"/>
    <mergeCell ref="I79:I82"/>
    <mergeCell ref="L79:M79"/>
    <mergeCell ref="N79:N82"/>
    <mergeCell ref="B80:D80"/>
    <mergeCell ref="E80:G80"/>
    <mergeCell ref="L80:M80"/>
    <mergeCell ref="A73:O73"/>
    <mergeCell ref="B74:D74"/>
    <mergeCell ref="E74:G77"/>
    <mergeCell ref="I74:I77"/>
    <mergeCell ref="L74:M74"/>
    <mergeCell ref="B75:D75"/>
    <mergeCell ref="L75:M75"/>
    <mergeCell ref="B76:D76"/>
    <mergeCell ref="L76:M76"/>
    <mergeCell ref="B77:D77"/>
    <mergeCell ref="A71:O71"/>
    <mergeCell ref="A72:D72"/>
    <mergeCell ref="E72:G72"/>
    <mergeCell ref="L72:M72"/>
    <mergeCell ref="L67:M67"/>
    <mergeCell ref="B68:D68"/>
    <mergeCell ref="L68:M68"/>
    <mergeCell ref="A69:J69"/>
    <mergeCell ref="K69:L69"/>
    <mergeCell ref="M69:N69"/>
    <mergeCell ref="A65:O65"/>
    <mergeCell ref="B66:D66"/>
    <mergeCell ref="E66:G68"/>
    <mergeCell ref="I66:I68"/>
    <mergeCell ref="L66:M66"/>
    <mergeCell ref="B67:D67"/>
    <mergeCell ref="O69:O70"/>
    <mergeCell ref="A70:C70"/>
    <mergeCell ref="E70:G70"/>
    <mergeCell ref="L70:M70"/>
    <mergeCell ref="A60:O60"/>
    <mergeCell ref="B61:D61"/>
    <mergeCell ref="E61:G61"/>
    <mergeCell ref="I61:I64"/>
    <mergeCell ref="L61:M61"/>
    <mergeCell ref="B62:D62"/>
    <mergeCell ref="E62:G62"/>
    <mergeCell ref="L62:M62"/>
    <mergeCell ref="B63:D63"/>
    <mergeCell ref="E63:G63"/>
    <mergeCell ref="L63:M63"/>
    <mergeCell ref="B64:D64"/>
    <mergeCell ref="E64:G64"/>
    <mergeCell ref="L64:M64"/>
    <mergeCell ref="E57:G57"/>
    <mergeCell ref="L57:M57"/>
    <mergeCell ref="B58:D58"/>
    <mergeCell ref="E58:G58"/>
    <mergeCell ref="L58:M58"/>
    <mergeCell ref="B59:D59"/>
    <mergeCell ref="E59:G59"/>
    <mergeCell ref="L59:M59"/>
    <mergeCell ref="A54:O54"/>
    <mergeCell ref="B55:D55"/>
    <mergeCell ref="E55:G55"/>
    <mergeCell ref="I55:I59"/>
    <mergeCell ref="L55:M55"/>
    <mergeCell ref="N55:N59"/>
    <mergeCell ref="B56:D56"/>
    <mergeCell ref="E56:G56"/>
    <mergeCell ref="L56:M56"/>
    <mergeCell ref="B57:D57"/>
    <mergeCell ref="B52:D52"/>
    <mergeCell ref="E52:G52"/>
    <mergeCell ref="L52:M52"/>
    <mergeCell ref="B53:D53"/>
    <mergeCell ref="E53:G53"/>
    <mergeCell ref="L53:M53"/>
    <mergeCell ref="A48:O48"/>
    <mergeCell ref="B49:D49"/>
    <mergeCell ref="E49:G49"/>
    <mergeCell ref="I49:I53"/>
    <mergeCell ref="L49:M49"/>
    <mergeCell ref="N49:N53"/>
    <mergeCell ref="B50:D50"/>
    <mergeCell ref="E50:G50"/>
    <mergeCell ref="L50:M50"/>
    <mergeCell ref="B51:D51"/>
    <mergeCell ref="B45:D45"/>
    <mergeCell ref="E45:G47"/>
    <mergeCell ref="I45:I47"/>
    <mergeCell ref="L45:M45"/>
    <mergeCell ref="B46:D46"/>
    <mergeCell ref="L46:M46"/>
    <mergeCell ref="B47:D47"/>
    <mergeCell ref="L47:M47"/>
    <mergeCell ref="E51:G51"/>
    <mergeCell ref="L51:M51"/>
    <mergeCell ref="A41:O41"/>
    <mergeCell ref="B42:D42"/>
    <mergeCell ref="E42:G42"/>
    <mergeCell ref="I42:I43"/>
    <mergeCell ref="L42:M42"/>
    <mergeCell ref="B43:D43"/>
    <mergeCell ref="E43:G43"/>
    <mergeCell ref="L43:M43"/>
    <mergeCell ref="A44:O44"/>
    <mergeCell ref="E37:G37"/>
    <mergeCell ref="L37:M37"/>
    <mergeCell ref="B38:D38"/>
    <mergeCell ref="E38:G38"/>
    <mergeCell ref="L38:M38"/>
    <mergeCell ref="B39:D39"/>
    <mergeCell ref="E39:G39"/>
    <mergeCell ref="L39:M39"/>
    <mergeCell ref="O33:O34"/>
    <mergeCell ref="A34:C34"/>
    <mergeCell ref="E34:G34"/>
    <mergeCell ref="L34:M34"/>
    <mergeCell ref="A35:O35"/>
    <mergeCell ref="B36:D36"/>
    <mergeCell ref="E36:G36"/>
    <mergeCell ref="I36:I40"/>
    <mergeCell ref="L36:M36"/>
    <mergeCell ref="B37:D37"/>
    <mergeCell ref="B40:D40"/>
    <mergeCell ref="E40:G40"/>
    <mergeCell ref="L40:M40"/>
    <mergeCell ref="E31:G31"/>
    <mergeCell ref="L31:M31"/>
    <mergeCell ref="B32:D32"/>
    <mergeCell ref="E32:G32"/>
    <mergeCell ref="L32:M32"/>
    <mergeCell ref="A33:J33"/>
    <mergeCell ref="K33:L33"/>
    <mergeCell ref="M33:N33"/>
    <mergeCell ref="A28:O28"/>
    <mergeCell ref="B29:D29"/>
    <mergeCell ref="E29:G29"/>
    <mergeCell ref="I29:I32"/>
    <mergeCell ref="L29:M29"/>
    <mergeCell ref="N29:N32"/>
    <mergeCell ref="B30:D30"/>
    <mergeCell ref="E30:G30"/>
    <mergeCell ref="L30:M30"/>
    <mergeCell ref="B31:D31"/>
    <mergeCell ref="B26:D26"/>
    <mergeCell ref="E26:G26"/>
    <mergeCell ref="L26:M26"/>
    <mergeCell ref="B27:D27"/>
    <mergeCell ref="E27:G27"/>
    <mergeCell ref="L27:M27"/>
    <mergeCell ref="L21:M21"/>
    <mergeCell ref="B22:D22"/>
    <mergeCell ref="L22:M22"/>
    <mergeCell ref="A23:O23"/>
    <mergeCell ref="B24:D24"/>
    <mergeCell ref="E24:G24"/>
    <mergeCell ref="I24:I27"/>
    <mergeCell ref="L24:M24"/>
    <mergeCell ref="N24:N27"/>
    <mergeCell ref="B25:D25"/>
    <mergeCell ref="B19:D19"/>
    <mergeCell ref="E19:G22"/>
    <mergeCell ref="I19:I22"/>
    <mergeCell ref="L19:M19"/>
    <mergeCell ref="B20:D20"/>
    <mergeCell ref="L20:M20"/>
    <mergeCell ref="B21:D21"/>
    <mergeCell ref="E25:G25"/>
    <mergeCell ref="L25:M25"/>
    <mergeCell ref="A15:O15"/>
    <mergeCell ref="B16:D16"/>
    <mergeCell ref="E16:G16"/>
    <mergeCell ref="I16:I17"/>
    <mergeCell ref="L16:M16"/>
    <mergeCell ref="B17:D17"/>
    <mergeCell ref="E17:G17"/>
    <mergeCell ref="L17:M17"/>
    <mergeCell ref="A18:O18"/>
    <mergeCell ref="A10:O10"/>
    <mergeCell ref="B11:D11"/>
    <mergeCell ref="E11:G11"/>
    <mergeCell ref="I11:I14"/>
    <mergeCell ref="L11:M11"/>
    <mergeCell ref="B12:D12"/>
    <mergeCell ref="E12:G12"/>
    <mergeCell ref="L12:M12"/>
    <mergeCell ref="B13:D13"/>
    <mergeCell ref="E13:G13"/>
    <mergeCell ref="L13:M13"/>
    <mergeCell ref="B14:D14"/>
    <mergeCell ref="E14:G14"/>
    <mergeCell ref="L14:M14"/>
    <mergeCell ref="B8:D8"/>
    <mergeCell ref="E8:G8"/>
    <mergeCell ref="L8:M8"/>
    <mergeCell ref="B9:D9"/>
    <mergeCell ref="E9:G9"/>
    <mergeCell ref="L9:M9"/>
    <mergeCell ref="A3:O3"/>
    <mergeCell ref="A4:O4"/>
    <mergeCell ref="B5:D5"/>
    <mergeCell ref="E5:G5"/>
    <mergeCell ref="I5:I9"/>
    <mergeCell ref="L5:M5"/>
    <mergeCell ref="B6:D6"/>
    <mergeCell ref="E6:G6"/>
    <mergeCell ref="L6:M6"/>
    <mergeCell ref="B7:D7"/>
    <mergeCell ref="A1:J1"/>
    <mergeCell ref="K1:L1"/>
    <mergeCell ref="M1:N1"/>
    <mergeCell ref="O1:O2"/>
    <mergeCell ref="A2:C2"/>
    <mergeCell ref="E2:G2"/>
    <mergeCell ref="L2:M2"/>
    <mergeCell ref="E7:G7"/>
    <mergeCell ref="L7:M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showGridLines="0" workbookViewId="0">
      <pane ySplit="1" topLeftCell="A19" activePane="bottomLeft" state="frozen"/>
      <selection pane="bottomLeft" sqref="A1:I1"/>
    </sheetView>
  </sheetViews>
  <sheetFormatPr defaultColWidth="9.33203125" defaultRowHeight="15" x14ac:dyDescent="0.25"/>
  <cols>
    <col min="1" max="1" width="31.83203125" style="65" customWidth="1"/>
    <col min="2" max="2" width="18.83203125" style="65" customWidth="1"/>
    <col min="3" max="3" width="12.83203125" style="65" customWidth="1"/>
    <col min="4" max="9" width="16" style="65" customWidth="1"/>
    <col min="10" max="10" width="0" style="65" hidden="1" customWidth="1"/>
    <col min="11" max="11" width="147.1640625" style="65" customWidth="1"/>
    <col min="12" max="16384" width="9.33203125" style="65"/>
  </cols>
  <sheetData>
    <row r="1" spans="1:11" ht="54.75" customHeight="1" x14ac:dyDescent="0.25">
      <c r="A1" s="323" t="s">
        <v>430</v>
      </c>
      <c r="B1" s="433"/>
      <c r="C1" s="433"/>
      <c r="D1" s="433"/>
      <c r="E1" s="433"/>
      <c r="F1" s="433"/>
      <c r="G1" s="433"/>
      <c r="H1" s="433"/>
      <c r="I1" s="433"/>
      <c r="J1" s="94"/>
      <c r="K1" s="94"/>
    </row>
    <row r="2" spans="1:11" ht="14.45" customHeight="1" x14ac:dyDescent="0.2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1" ht="15" customHeight="1" x14ac:dyDescent="0.25">
      <c r="A3" s="66" t="s">
        <v>330</v>
      </c>
      <c r="B3" s="68" t="s">
        <v>330</v>
      </c>
      <c r="C3" s="68" t="s">
        <v>330</v>
      </c>
      <c r="E3" s="326" t="s">
        <v>331</v>
      </c>
      <c r="F3" s="327"/>
      <c r="G3" s="327"/>
      <c r="H3" s="327"/>
      <c r="I3" s="328"/>
    </row>
    <row r="4" spans="1:11" ht="30" x14ac:dyDescent="0.25">
      <c r="A4" s="70" t="s">
        <v>341</v>
      </c>
      <c r="B4" s="70" t="s">
        <v>3</v>
      </c>
      <c r="C4" s="70" t="s">
        <v>151</v>
      </c>
      <c r="D4" s="70" t="s">
        <v>344</v>
      </c>
      <c r="E4" s="70" t="s">
        <v>347</v>
      </c>
      <c r="F4" s="70" t="s">
        <v>348</v>
      </c>
      <c r="G4" s="70" t="s">
        <v>349</v>
      </c>
      <c r="H4" s="70" t="s">
        <v>350</v>
      </c>
      <c r="I4" s="70" t="s">
        <v>351</v>
      </c>
    </row>
    <row r="5" spans="1:11" x14ac:dyDescent="0.25">
      <c r="A5" s="67" t="s">
        <v>23</v>
      </c>
      <c r="B5" s="67" t="s">
        <v>24</v>
      </c>
      <c r="C5" s="67" t="s">
        <v>25</v>
      </c>
      <c r="D5" s="73">
        <v>15141.97</v>
      </c>
      <c r="E5" s="67"/>
      <c r="F5" s="67"/>
      <c r="G5" s="73">
        <v>0</v>
      </c>
      <c r="H5" s="67"/>
      <c r="I5" s="73">
        <v>0</v>
      </c>
    </row>
    <row r="6" spans="1:11" x14ac:dyDescent="0.25">
      <c r="A6" s="67" t="s">
        <v>28</v>
      </c>
      <c r="B6" s="67" t="s">
        <v>29</v>
      </c>
      <c r="C6" s="67" t="s">
        <v>30</v>
      </c>
      <c r="D6" s="73">
        <v>10756.97</v>
      </c>
      <c r="E6" s="67"/>
      <c r="F6" s="67"/>
      <c r="G6" s="73">
        <v>0</v>
      </c>
      <c r="H6" s="67"/>
      <c r="I6" s="73">
        <v>0</v>
      </c>
    </row>
    <row r="7" spans="1:11" x14ac:dyDescent="0.25">
      <c r="A7" s="67" t="s">
        <v>42</v>
      </c>
      <c r="B7" s="67" t="s">
        <v>43</v>
      </c>
      <c r="C7" s="67" t="s">
        <v>44</v>
      </c>
      <c r="D7" s="73">
        <v>15720.38</v>
      </c>
      <c r="E7" s="67"/>
      <c r="F7" s="67"/>
      <c r="G7" s="73">
        <v>0</v>
      </c>
      <c r="H7" s="67"/>
      <c r="I7" s="73">
        <v>0</v>
      </c>
    </row>
    <row r="8" spans="1:11" x14ac:dyDescent="0.25">
      <c r="A8" s="67" t="s">
        <v>53</v>
      </c>
      <c r="B8" s="67" t="s">
        <v>54</v>
      </c>
      <c r="C8" s="67" t="s">
        <v>55</v>
      </c>
      <c r="D8" s="73">
        <v>14204.46</v>
      </c>
      <c r="E8" s="67"/>
      <c r="F8" s="67"/>
      <c r="G8" s="73">
        <v>0</v>
      </c>
      <c r="H8" s="67"/>
      <c r="I8" s="73">
        <v>0</v>
      </c>
    </row>
    <row r="9" spans="1:11" x14ac:dyDescent="0.25">
      <c r="A9" s="67" t="s">
        <v>56</v>
      </c>
      <c r="B9" s="67" t="s">
        <v>57</v>
      </c>
      <c r="C9" s="67"/>
      <c r="D9" s="73">
        <v>15522.75</v>
      </c>
      <c r="E9" s="67"/>
      <c r="F9" s="67"/>
      <c r="G9" s="73">
        <v>0</v>
      </c>
      <c r="H9" s="67"/>
      <c r="I9" s="73">
        <v>0</v>
      </c>
    </row>
    <row r="10" spans="1:11" x14ac:dyDescent="0.25">
      <c r="A10" s="67" t="s">
        <v>18</v>
      </c>
      <c r="B10" s="67" t="s">
        <v>19</v>
      </c>
      <c r="C10" s="67" t="s">
        <v>20</v>
      </c>
      <c r="D10" s="73">
        <v>7660.27</v>
      </c>
      <c r="E10" s="67"/>
      <c r="F10" s="67"/>
      <c r="G10" s="73">
        <v>0</v>
      </c>
      <c r="H10" s="67"/>
      <c r="I10" s="73">
        <v>0</v>
      </c>
    </row>
    <row r="11" spans="1:11" x14ac:dyDescent="0.25">
      <c r="A11" s="67" t="s">
        <v>36</v>
      </c>
      <c r="B11" s="67" t="s">
        <v>37</v>
      </c>
      <c r="C11" s="67" t="s">
        <v>38</v>
      </c>
      <c r="D11" s="73">
        <v>6638.17</v>
      </c>
      <c r="E11" s="67"/>
      <c r="F11" s="67"/>
      <c r="G11" s="73">
        <v>0</v>
      </c>
      <c r="H11" s="67"/>
      <c r="I11" s="73">
        <v>0</v>
      </c>
    </row>
    <row r="12" spans="1:11" x14ac:dyDescent="0.25">
      <c r="A12" s="67" t="s">
        <v>152</v>
      </c>
      <c r="B12" s="67" t="s">
        <v>153</v>
      </c>
      <c r="C12" s="67" t="s">
        <v>154</v>
      </c>
      <c r="D12" s="73">
        <v>7142.42</v>
      </c>
      <c r="E12" s="67"/>
      <c r="F12" s="67"/>
      <c r="G12" s="73">
        <v>0</v>
      </c>
      <c r="H12" s="67"/>
      <c r="I12" s="73">
        <v>0</v>
      </c>
    </row>
    <row r="13" spans="1:11" x14ac:dyDescent="0.25">
      <c r="A13" s="67" t="s">
        <v>32</v>
      </c>
      <c r="B13" s="67" t="s">
        <v>33</v>
      </c>
      <c r="C13" s="67"/>
      <c r="D13" s="73">
        <v>4232.13</v>
      </c>
      <c r="E13" s="67"/>
      <c r="F13" s="67"/>
      <c r="G13" s="73">
        <v>0</v>
      </c>
      <c r="H13" s="67"/>
      <c r="I13" s="73">
        <v>0</v>
      </c>
    </row>
    <row r="14" spans="1:11" x14ac:dyDescent="0.25">
      <c r="A14" s="67" t="s">
        <v>39</v>
      </c>
      <c r="B14" s="67" t="s">
        <v>40</v>
      </c>
      <c r="C14" s="67" t="s">
        <v>30</v>
      </c>
      <c r="D14" s="73">
        <v>3346.47</v>
      </c>
      <c r="E14" s="67"/>
      <c r="F14" s="67"/>
      <c r="G14" s="73">
        <v>0</v>
      </c>
      <c r="H14" s="67"/>
      <c r="I14" s="73">
        <v>0</v>
      </c>
    </row>
    <row r="15" spans="1:11" x14ac:dyDescent="0.25">
      <c r="A15" s="67" t="s">
        <v>69</v>
      </c>
      <c r="B15" s="67" t="s">
        <v>70</v>
      </c>
      <c r="C15" s="67"/>
      <c r="D15" s="73">
        <v>2528.0300000000002</v>
      </c>
      <c r="E15" s="73">
        <v>112.95</v>
      </c>
      <c r="F15" s="67"/>
      <c r="G15" s="67"/>
      <c r="H15" s="73">
        <v>24</v>
      </c>
      <c r="I15" s="73">
        <v>136.94999999999999</v>
      </c>
    </row>
    <row r="16" spans="1:11" x14ac:dyDescent="0.25">
      <c r="A16" s="67" t="s">
        <v>87</v>
      </c>
      <c r="B16" s="67" t="s">
        <v>88</v>
      </c>
      <c r="C16" s="67" t="s">
        <v>50</v>
      </c>
      <c r="D16" s="73">
        <v>3229.02</v>
      </c>
      <c r="E16" s="73">
        <v>160</v>
      </c>
      <c r="F16" s="73">
        <v>13.67</v>
      </c>
      <c r="G16" s="67"/>
      <c r="H16" s="67"/>
      <c r="I16" s="73">
        <v>173.67</v>
      </c>
    </row>
    <row r="17" spans="1:9" x14ac:dyDescent="0.25">
      <c r="A17" s="67" t="s">
        <v>93</v>
      </c>
      <c r="B17" s="67" t="s">
        <v>94</v>
      </c>
      <c r="C17" s="67" t="s">
        <v>95</v>
      </c>
      <c r="D17" s="73">
        <v>1854.87</v>
      </c>
      <c r="E17" s="73">
        <v>81.2</v>
      </c>
      <c r="F17" s="67"/>
      <c r="G17" s="67"/>
      <c r="H17" s="67"/>
      <c r="I17" s="73">
        <v>81.2</v>
      </c>
    </row>
    <row r="18" spans="1:9" x14ac:dyDescent="0.25">
      <c r="A18" s="67" t="s">
        <v>96</v>
      </c>
      <c r="B18" s="67" t="s">
        <v>97</v>
      </c>
      <c r="C18" s="67"/>
      <c r="D18" s="73">
        <v>2498.67</v>
      </c>
      <c r="E18" s="73">
        <v>160</v>
      </c>
      <c r="F18" s="73">
        <v>5.36</v>
      </c>
      <c r="G18" s="67"/>
      <c r="H18" s="67"/>
      <c r="I18" s="73">
        <v>165.36</v>
      </c>
    </row>
    <row r="19" spans="1:9" x14ac:dyDescent="0.25">
      <c r="A19" s="67" t="s">
        <v>98</v>
      </c>
      <c r="B19" s="67" t="s">
        <v>99</v>
      </c>
      <c r="C19" s="67" t="s">
        <v>30</v>
      </c>
      <c r="D19" s="73">
        <v>2078.98</v>
      </c>
      <c r="E19" s="73">
        <v>123.83</v>
      </c>
      <c r="F19" s="67"/>
      <c r="G19" s="67"/>
      <c r="H19" s="67"/>
      <c r="I19" s="73">
        <v>123.83</v>
      </c>
    </row>
    <row r="20" spans="1:9" x14ac:dyDescent="0.25">
      <c r="A20" s="67" t="s">
        <v>103</v>
      </c>
      <c r="B20" s="67" t="s">
        <v>105</v>
      </c>
      <c r="C20" s="67" t="s">
        <v>30</v>
      </c>
      <c r="D20" s="73">
        <v>3520.56</v>
      </c>
      <c r="E20" s="73">
        <v>160</v>
      </c>
      <c r="F20" s="73">
        <v>16.3</v>
      </c>
      <c r="G20" s="67"/>
      <c r="H20" s="67"/>
      <c r="I20" s="73">
        <v>176.3</v>
      </c>
    </row>
    <row r="21" spans="1:9" x14ac:dyDescent="0.25">
      <c r="A21" s="67" t="s">
        <v>108</v>
      </c>
      <c r="B21" s="67" t="s">
        <v>109</v>
      </c>
      <c r="C21" s="67" t="s">
        <v>38</v>
      </c>
      <c r="D21" s="73">
        <v>3170.54</v>
      </c>
      <c r="E21" s="73">
        <v>152.27000000000001</v>
      </c>
      <c r="F21" s="73">
        <v>5.12</v>
      </c>
      <c r="G21" s="67"/>
      <c r="H21" s="73">
        <v>-8</v>
      </c>
      <c r="I21" s="73">
        <v>149.38999999999999</v>
      </c>
    </row>
    <row r="22" spans="1:9" x14ac:dyDescent="0.25">
      <c r="A22" s="67" t="s">
        <v>114</v>
      </c>
      <c r="B22" s="67" t="s">
        <v>115</v>
      </c>
      <c r="C22" s="67" t="s">
        <v>38</v>
      </c>
      <c r="D22" s="73">
        <v>3022.59</v>
      </c>
      <c r="E22" s="73">
        <v>134.55000000000001</v>
      </c>
      <c r="F22" s="67"/>
      <c r="G22" s="67"/>
      <c r="H22" s="73">
        <v>24</v>
      </c>
      <c r="I22" s="73">
        <v>158.55000000000001</v>
      </c>
    </row>
    <row r="23" spans="1:9" x14ac:dyDescent="0.25">
      <c r="A23" s="67" t="s">
        <v>120</v>
      </c>
      <c r="B23" s="67" t="s">
        <v>77</v>
      </c>
      <c r="C23" s="67"/>
      <c r="D23" s="73">
        <v>650.09</v>
      </c>
      <c r="E23" s="73">
        <v>44.25</v>
      </c>
      <c r="F23" s="67"/>
      <c r="G23" s="67"/>
      <c r="H23" s="73">
        <v>8</v>
      </c>
      <c r="I23" s="73">
        <v>52.25</v>
      </c>
    </row>
    <row r="24" spans="1:9" x14ac:dyDescent="0.25">
      <c r="A24" s="67" t="s">
        <v>157</v>
      </c>
      <c r="B24" s="67" t="s">
        <v>158</v>
      </c>
      <c r="C24" s="67" t="s">
        <v>63</v>
      </c>
      <c r="D24" s="73">
        <v>2785.04</v>
      </c>
      <c r="E24" s="73">
        <v>152.30000000000001</v>
      </c>
      <c r="F24" s="73">
        <v>5.47</v>
      </c>
      <c r="G24" s="67"/>
      <c r="H24" s="67"/>
      <c r="I24" s="73">
        <v>157.77000000000001</v>
      </c>
    </row>
    <row r="25" spans="1:9" x14ac:dyDescent="0.25">
      <c r="A25" s="67" t="s">
        <v>157</v>
      </c>
      <c r="B25" s="67" t="s">
        <v>159</v>
      </c>
      <c r="C25" s="67" t="s">
        <v>20</v>
      </c>
      <c r="D25" s="73">
        <v>2625.73</v>
      </c>
      <c r="E25" s="73">
        <v>132.82</v>
      </c>
      <c r="F25" s="67"/>
      <c r="G25" s="67"/>
      <c r="H25" s="67"/>
      <c r="I25" s="73">
        <v>132.82</v>
      </c>
    </row>
    <row r="26" spans="1:9" x14ac:dyDescent="0.25">
      <c r="A26" s="67" t="s">
        <v>123</v>
      </c>
      <c r="B26" s="67" t="s">
        <v>124</v>
      </c>
      <c r="C26" s="67" t="s">
        <v>125</v>
      </c>
      <c r="D26" s="73">
        <v>1711.57</v>
      </c>
      <c r="E26" s="73">
        <v>87.56</v>
      </c>
      <c r="F26" s="67"/>
      <c r="G26" s="67"/>
      <c r="H26" s="73">
        <v>4</v>
      </c>
      <c r="I26" s="73">
        <v>91.56</v>
      </c>
    </row>
    <row r="27" spans="1:9" x14ac:dyDescent="0.25">
      <c r="A27" s="67" t="s">
        <v>126</v>
      </c>
      <c r="B27" s="67" t="s">
        <v>127</v>
      </c>
      <c r="C27" s="67" t="s">
        <v>38</v>
      </c>
      <c r="D27" s="73">
        <v>2141.3000000000002</v>
      </c>
      <c r="E27" s="73">
        <v>106.95</v>
      </c>
      <c r="F27" s="67"/>
      <c r="G27" s="67"/>
      <c r="H27" s="73">
        <v>12</v>
      </c>
      <c r="I27" s="73">
        <v>118.95</v>
      </c>
    </row>
    <row r="28" spans="1:9" x14ac:dyDescent="0.25">
      <c r="A28" s="67" t="s">
        <v>130</v>
      </c>
      <c r="B28" s="67" t="s">
        <v>131</v>
      </c>
      <c r="C28" s="67"/>
      <c r="D28" s="73">
        <v>2389.1799999999998</v>
      </c>
      <c r="E28" s="73">
        <v>132.38999999999999</v>
      </c>
      <c r="F28" s="67"/>
      <c r="G28" s="67"/>
      <c r="H28" s="67"/>
      <c r="I28" s="73">
        <v>132.38999999999999</v>
      </c>
    </row>
    <row r="29" spans="1:9" x14ac:dyDescent="0.25">
      <c r="A29" s="67" t="s">
        <v>48</v>
      </c>
      <c r="B29" s="67" t="s">
        <v>49</v>
      </c>
      <c r="C29" s="67" t="s">
        <v>50</v>
      </c>
      <c r="D29" s="73">
        <v>1738.88</v>
      </c>
      <c r="E29" s="67"/>
      <c r="F29" s="67"/>
      <c r="G29" s="73">
        <v>0</v>
      </c>
      <c r="H29" s="67"/>
      <c r="I29" s="73">
        <v>0</v>
      </c>
    </row>
    <row r="30" spans="1:9" x14ac:dyDescent="0.25">
      <c r="A30" s="67" t="s">
        <v>134</v>
      </c>
      <c r="B30" s="67" t="s">
        <v>135</v>
      </c>
      <c r="C30" s="67"/>
      <c r="D30" s="73">
        <v>2360.9299999999998</v>
      </c>
      <c r="E30" s="73">
        <v>107.9</v>
      </c>
      <c r="F30" s="67"/>
      <c r="G30" s="67"/>
      <c r="H30" s="73">
        <v>36</v>
      </c>
      <c r="I30" s="73">
        <v>143.9</v>
      </c>
    </row>
    <row r="31" spans="1:9" x14ac:dyDescent="0.25">
      <c r="A31" s="67" t="s">
        <v>139</v>
      </c>
      <c r="B31" s="67" t="s">
        <v>140</v>
      </c>
      <c r="C31" s="67" t="s">
        <v>125</v>
      </c>
      <c r="D31" s="73">
        <v>2089.67</v>
      </c>
      <c r="E31" s="73">
        <v>107.66</v>
      </c>
      <c r="F31" s="67"/>
      <c r="G31" s="67"/>
      <c r="H31" s="73">
        <v>12</v>
      </c>
      <c r="I31" s="73">
        <v>119.66</v>
      </c>
    </row>
    <row r="32" spans="1:9" x14ac:dyDescent="0.25">
      <c r="A32" s="67" t="s">
        <v>141</v>
      </c>
      <c r="B32" s="67" t="s">
        <v>142</v>
      </c>
      <c r="C32" s="67"/>
      <c r="D32" s="73">
        <v>3655.93</v>
      </c>
      <c r="E32" s="73">
        <v>160</v>
      </c>
      <c r="F32" s="73">
        <v>9.27</v>
      </c>
      <c r="G32" s="67"/>
      <c r="H32" s="67"/>
      <c r="I32" s="73">
        <v>169.27</v>
      </c>
    </row>
    <row r="33" spans="1:9" x14ac:dyDescent="0.25">
      <c r="A33" s="67" t="s">
        <v>56</v>
      </c>
      <c r="B33" s="67" t="s">
        <v>136</v>
      </c>
      <c r="C33" s="67"/>
      <c r="D33" s="73">
        <v>0</v>
      </c>
      <c r="E33" s="73">
        <v>15.5</v>
      </c>
      <c r="F33" s="67"/>
      <c r="G33" s="67"/>
      <c r="H33" s="67"/>
      <c r="I33" s="73">
        <v>15.5</v>
      </c>
    </row>
    <row r="34" spans="1:9" x14ac:dyDescent="0.25">
      <c r="A34" s="67" t="s">
        <v>58</v>
      </c>
      <c r="B34" s="67" t="s">
        <v>59</v>
      </c>
      <c r="C34" s="67" t="s">
        <v>44</v>
      </c>
      <c r="D34" s="73">
        <v>4907.2</v>
      </c>
      <c r="E34" s="67"/>
      <c r="F34" s="67"/>
      <c r="G34" s="73">
        <v>0</v>
      </c>
      <c r="H34" s="67"/>
      <c r="I34" s="73">
        <v>0</v>
      </c>
    </row>
    <row r="35" spans="1:9" x14ac:dyDescent="0.25">
      <c r="A35" s="67" t="s">
        <v>64</v>
      </c>
      <c r="B35" s="67" t="s">
        <v>65</v>
      </c>
      <c r="C35" s="67"/>
      <c r="D35" s="73">
        <v>1807.83</v>
      </c>
      <c r="E35" s="73">
        <v>148.65</v>
      </c>
      <c r="F35" s="73">
        <v>3.43</v>
      </c>
      <c r="G35" s="67"/>
      <c r="H35" s="73">
        <v>3</v>
      </c>
      <c r="I35" s="73">
        <v>155.08000000000001</v>
      </c>
    </row>
    <row r="36" spans="1:9" x14ac:dyDescent="0.25">
      <c r="A36" s="67" t="s">
        <v>67</v>
      </c>
      <c r="B36" s="67" t="s">
        <v>68</v>
      </c>
      <c r="C36" s="67" t="s">
        <v>30</v>
      </c>
      <c r="D36" s="73">
        <v>2061.11</v>
      </c>
      <c r="E36" s="73">
        <v>100.95</v>
      </c>
      <c r="F36" s="73">
        <v>9.65</v>
      </c>
      <c r="G36" s="67"/>
      <c r="H36" s="73">
        <v>60</v>
      </c>
      <c r="I36" s="73">
        <v>170.6</v>
      </c>
    </row>
    <row r="37" spans="1:9" x14ac:dyDescent="0.25">
      <c r="A37" s="67" t="s">
        <v>71</v>
      </c>
      <c r="B37" s="67" t="s">
        <v>72</v>
      </c>
      <c r="C37" s="67"/>
      <c r="D37" s="73">
        <v>1929.24</v>
      </c>
      <c r="E37" s="73">
        <v>155.16999999999999</v>
      </c>
      <c r="F37" s="73">
        <v>3.93</v>
      </c>
      <c r="G37" s="67"/>
      <c r="H37" s="73">
        <v>8</v>
      </c>
      <c r="I37" s="73">
        <v>167.1</v>
      </c>
    </row>
    <row r="38" spans="1:9" x14ac:dyDescent="0.25">
      <c r="A38" s="67" t="s">
        <v>73</v>
      </c>
      <c r="B38" s="67" t="s">
        <v>74</v>
      </c>
      <c r="C38" s="67"/>
      <c r="D38" s="73">
        <v>2001.6</v>
      </c>
      <c r="E38" s="73">
        <v>150.6</v>
      </c>
      <c r="F38" s="73">
        <v>13.7</v>
      </c>
      <c r="G38" s="67"/>
      <c r="H38" s="73">
        <v>8</v>
      </c>
      <c r="I38" s="73">
        <v>172.3</v>
      </c>
    </row>
    <row r="39" spans="1:9" x14ac:dyDescent="0.25">
      <c r="A39" s="67" t="s">
        <v>76</v>
      </c>
      <c r="B39" s="67" t="s">
        <v>77</v>
      </c>
      <c r="C39" s="67" t="s">
        <v>50</v>
      </c>
      <c r="D39" s="73">
        <v>2983.07</v>
      </c>
      <c r="E39" s="73">
        <v>160</v>
      </c>
      <c r="F39" s="73">
        <v>29.57</v>
      </c>
      <c r="G39" s="67"/>
      <c r="H39" s="67"/>
      <c r="I39" s="73">
        <v>189.57</v>
      </c>
    </row>
    <row r="40" spans="1:9" x14ac:dyDescent="0.25">
      <c r="A40" s="67" t="s">
        <v>80</v>
      </c>
      <c r="B40" s="67" t="s">
        <v>81</v>
      </c>
      <c r="C40" s="67"/>
      <c r="D40" s="73">
        <v>2074.04</v>
      </c>
      <c r="E40" s="73">
        <v>151.9</v>
      </c>
      <c r="F40" s="67"/>
      <c r="G40" s="67"/>
      <c r="H40" s="67"/>
      <c r="I40" s="73">
        <v>151.9</v>
      </c>
    </row>
    <row r="41" spans="1:9" x14ac:dyDescent="0.25">
      <c r="A41" s="67" t="s">
        <v>89</v>
      </c>
      <c r="B41" s="67" t="s">
        <v>90</v>
      </c>
      <c r="C41" s="67" t="s">
        <v>30</v>
      </c>
      <c r="D41" s="73">
        <v>1811.43</v>
      </c>
      <c r="E41" s="73">
        <v>98.22</v>
      </c>
      <c r="F41" s="67"/>
      <c r="G41" s="67"/>
      <c r="H41" s="73">
        <v>48</v>
      </c>
      <c r="I41" s="73">
        <v>146.22</v>
      </c>
    </row>
    <row r="42" spans="1:9" x14ac:dyDescent="0.25">
      <c r="A42" s="67" t="s">
        <v>111</v>
      </c>
      <c r="B42" s="67" t="s">
        <v>112</v>
      </c>
      <c r="C42" s="67" t="s">
        <v>113</v>
      </c>
      <c r="D42" s="73">
        <v>1200.8</v>
      </c>
      <c r="E42" s="73">
        <v>94.96</v>
      </c>
      <c r="F42" s="67"/>
      <c r="G42" s="67"/>
      <c r="H42" s="67"/>
      <c r="I42" s="73">
        <v>94.96</v>
      </c>
    </row>
    <row r="43" spans="1:9" x14ac:dyDescent="0.25">
      <c r="A43" s="67" t="s">
        <v>118</v>
      </c>
      <c r="B43" s="67" t="s">
        <v>119</v>
      </c>
      <c r="C43" s="67" t="s">
        <v>50</v>
      </c>
      <c r="D43" s="73">
        <v>1682.05</v>
      </c>
      <c r="E43" s="73">
        <v>158.87</v>
      </c>
      <c r="F43" s="73">
        <v>10.46</v>
      </c>
      <c r="G43" s="67"/>
      <c r="H43" s="67"/>
      <c r="I43" s="73">
        <v>169.33</v>
      </c>
    </row>
    <row r="44" spans="1:9" x14ac:dyDescent="0.25">
      <c r="A44" s="67" t="s">
        <v>132</v>
      </c>
      <c r="B44" s="67" t="s">
        <v>133</v>
      </c>
      <c r="C44" s="67" t="s">
        <v>38</v>
      </c>
      <c r="D44" s="73">
        <v>2130.4699999999998</v>
      </c>
      <c r="E44" s="73">
        <v>140.97999999999999</v>
      </c>
      <c r="F44" s="73">
        <v>5.9</v>
      </c>
      <c r="G44" s="67"/>
      <c r="H44" s="73">
        <v>19</v>
      </c>
      <c r="I44" s="73">
        <v>165.88</v>
      </c>
    </row>
  </sheetData>
  <mergeCells count="3">
    <mergeCell ref="A2:K2"/>
    <mergeCell ref="E3:I3"/>
    <mergeCell ref="A1:I1"/>
  </mergeCells>
  <pageMargins left="1" right="1" top="1" bottom="1" header="1" footer="1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showGridLines="0" workbookViewId="0">
      <pane ySplit="1" topLeftCell="A25" activePane="bottomLeft" state="frozen"/>
      <selection pane="bottomLeft" activeCell="I47" sqref="I47"/>
    </sheetView>
  </sheetViews>
  <sheetFormatPr defaultColWidth="9.33203125" defaultRowHeight="15" x14ac:dyDescent="0.25"/>
  <cols>
    <col min="1" max="1" width="31.83203125" style="65" customWidth="1"/>
    <col min="2" max="2" width="18.83203125" style="65" customWidth="1"/>
    <col min="3" max="3" width="12.83203125" style="65" customWidth="1"/>
    <col min="4" max="9" width="16" style="65" customWidth="1"/>
    <col min="10" max="16384" width="9.33203125" style="65"/>
  </cols>
  <sheetData>
    <row r="1" spans="1:9" ht="54.75" customHeight="1" x14ac:dyDescent="0.25">
      <c r="A1" s="323" t="s">
        <v>434</v>
      </c>
      <c r="B1" s="434"/>
      <c r="C1" s="434"/>
      <c r="D1" s="434"/>
      <c r="E1" s="434"/>
      <c r="F1" s="434"/>
      <c r="G1" s="434"/>
      <c r="H1" s="434"/>
      <c r="I1" s="434"/>
    </row>
    <row r="2" spans="1:9" ht="14.45" customHeight="1" x14ac:dyDescent="0.25">
      <c r="A2" s="324"/>
      <c r="B2" s="324"/>
      <c r="C2" s="324"/>
      <c r="D2" s="324"/>
      <c r="E2" s="324"/>
      <c r="F2" s="324"/>
      <c r="G2" s="324"/>
      <c r="H2" s="324"/>
      <c r="I2" s="324"/>
    </row>
    <row r="3" spans="1:9" ht="15" customHeight="1" x14ac:dyDescent="0.25">
      <c r="A3" s="66" t="s">
        <v>330</v>
      </c>
      <c r="B3" s="68" t="s">
        <v>330</v>
      </c>
      <c r="C3" s="68" t="s">
        <v>330</v>
      </c>
      <c r="D3" s="326" t="s">
        <v>331</v>
      </c>
      <c r="E3" s="327"/>
      <c r="F3" s="327"/>
      <c r="G3" s="327"/>
      <c r="H3" s="327"/>
      <c r="I3" s="328"/>
    </row>
    <row r="4" spans="1:9" ht="30" x14ac:dyDescent="0.25">
      <c r="A4" s="70" t="s">
        <v>341</v>
      </c>
      <c r="B4" s="70" t="s">
        <v>3</v>
      </c>
      <c r="C4" s="70" t="s">
        <v>151</v>
      </c>
      <c r="D4" s="70" t="s">
        <v>345</v>
      </c>
      <c r="E4" s="70" t="s">
        <v>347</v>
      </c>
      <c r="F4" s="70" t="s">
        <v>348</v>
      </c>
      <c r="G4" s="70" t="s">
        <v>349</v>
      </c>
      <c r="H4" s="70" t="s">
        <v>350</v>
      </c>
      <c r="I4" s="96" t="s">
        <v>351</v>
      </c>
    </row>
    <row r="5" spans="1:9" x14ac:dyDescent="0.25">
      <c r="A5" s="67" t="s">
        <v>23</v>
      </c>
      <c r="B5" s="67" t="s">
        <v>24</v>
      </c>
      <c r="C5" s="67" t="s">
        <v>25</v>
      </c>
      <c r="D5" s="73">
        <v>0</v>
      </c>
      <c r="E5" s="67"/>
      <c r="F5" s="67"/>
      <c r="G5" s="73">
        <v>0</v>
      </c>
      <c r="H5" s="67"/>
      <c r="I5" s="97">
        <v>0</v>
      </c>
    </row>
    <row r="6" spans="1:9" x14ac:dyDescent="0.25">
      <c r="A6" s="67" t="s">
        <v>28</v>
      </c>
      <c r="B6" s="67" t="s">
        <v>29</v>
      </c>
      <c r="C6" s="67" t="s">
        <v>30</v>
      </c>
      <c r="D6" s="73">
        <v>0</v>
      </c>
      <c r="E6" s="67"/>
      <c r="F6" s="67"/>
      <c r="G6" s="73">
        <v>0</v>
      </c>
      <c r="H6" s="67"/>
      <c r="I6" s="97">
        <v>0</v>
      </c>
    </row>
    <row r="7" spans="1:9" x14ac:dyDescent="0.25">
      <c r="A7" s="67" t="s">
        <v>42</v>
      </c>
      <c r="B7" s="67" t="s">
        <v>43</v>
      </c>
      <c r="C7" s="67" t="s">
        <v>44</v>
      </c>
      <c r="D7" s="73">
        <v>0</v>
      </c>
      <c r="E7" s="67"/>
      <c r="F7" s="67"/>
      <c r="G7" s="73">
        <v>0</v>
      </c>
      <c r="H7" s="67"/>
      <c r="I7" s="97">
        <v>0</v>
      </c>
    </row>
    <row r="8" spans="1:9" x14ac:dyDescent="0.25">
      <c r="A8" s="67" t="s">
        <v>53</v>
      </c>
      <c r="B8" s="67" t="s">
        <v>54</v>
      </c>
      <c r="C8" s="67" t="s">
        <v>55</v>
      </c>
      <c r="D8" s="73">
        <v>0</v>
      </c>
      <c r="E8" s="67"/>
      <c r="F8" s="67"/>
      <c r="G8" s="73">
        <v>0</v>
      </c>
      <c r="H8" s="67"/>
      <c r="I8" s="97">
        <v>0</v>
      </c>
    </row>
    <row r="9" spans="1:9" x14ac:dyDescent="0.25">
      <c r="A9" s="67" t="s">
        <v>56</v>
      </c>
      <c r="B9" s="67" t="s">
        <v>57</v>
      </c>
      <c r="C9" s="67"/>
      <c r="D9" s="73">
        <v>0</v>
      </c>
      <c r="E9" s="67"/>
      <c r="F9" s="67"/>
      <c r="G9" s="73">
        <v>0</v>
      </c>
      <c r="H9" s="67"/>
      <c r="I9" s="97">
        <v>0</v>
      </c>
    </row>
    <row r="10" spans="1:9" x14ac:dyDescent="0.25">
      <c r="A10" s="67" t="s">
        <v>18</v>
      </c>
      <c r="B10" s="67" t="s">
        <v>19</v>
      </c>
      <c r="C10" s="67" t="s">
        <v>20</v>
      </c>
      <c r="D10" s="67"/>
      <c r="E10" s="67"/>
      <c r="F10" s="67"/>
      <c r="G10" s="73">
        <v>0</v>
      </c>
      <c r="H10" s="67"/>
      <c r="I10" s="97">
        <v>0</v>
      </c>
    </row>
    <row r="11" spans="1:9" x14ac:dyDescent="0.25">
      <c r="A11" s="67" t="s">
        <v>36</v>
      </c>
      <c r="B11" s="67" t="s">
        <v>37</v>
      </c>
      <c r="C11" s="67" t="s">
        <v>38</v>
      </c>
      <c r="D11" s="67"/>
      <c r="E11" s="67"/>
      <c r="F11" s="67"/>
      <c r="G11" s="73">
        <v>0</v>
      </c>
      <c r="H11" s="67"/>
      <c r="I11" s="97">
        <v>0</v>
      </c>
    </row>
    <row r="12" spans="1:9" x14ac:dyDescent="0.25">
      <c r="A12" s="67" t="s">
        <v>152</v>
      </c>
      <c r="B12" s="67" t="s">
        <v>153</v>
      </c>
      <c r="C12" s="67" t="s">
        <v>154</v>
      </c>
      <c r="D12" s="67"/>
      <c r="E12" s="67"/>
      <c r="F12" s="67"/>
      <c r="G12" s="73">
        <v>0</v>
      </c>
      <c r="H12" s="67"/>
      <c r="I12" s="97">
        <v>0</v>
      </c>
    </row>
    <row r="13" spans="1:9" x14ac:dyDescent="0.25">
      <c r="A13" s="67" t="s">
        <v>32</v>
      </c>
      <c r="B13" s="67" t="s">
        <v>33</v>
      </c>
      <c r="C13" s="67"/>
      <c r="D13" s="67"/>
      <c r="E13" s="67"/>
      <c r="F13" s="67"/>
      <c r="G13" s="73">
        <v>0</v>
      </c>
      <c r="H13" s="67"/>
      <c r="I13" s="97">
        <v>0</v>
      </c>
    </row>
    <row r="14" spans="1:9" x14ac:dyDescent="0.25">
      <c r="A14" s="67" t="s">
        <v>39</v>
      </c>
      <c r="B14" s="67" t="s">
        <v>40</v>
      </c>
      <c r="C14" s="67" t="s">
        <v>30</v>
      </c>
      <c r="D14" s="67"/>
      <c r="E14" s="67"/>
      <c r="F14" s="67"/>
      <c r="G14" s="73">
        <v>0</v>
      </c>
      <c r="H14" s="67"/>
      <c r="I14" s="97">
        <v>0</v>
      </c>
    </row>
    <row r="15" spans="1:9" x14ac:dyDescent="0.25">
      <c r="A15" s="67" t="s">
        <v>69</v>
      </c>
      <c r="B15" s="67" t="s">
        <v>70</v>
      </c>
      <c r="C15" s="67"/>
      <c r="D15" s="67"/>
      <c r="E15" s="73">
        <v>138.86000000000001</v>
      </c>
      <c r="F15" s="67"/>
      <c r="G15" s="67"/>
      <c r="H15" s="67"/>
      <c r="I15" s="97">
        <v>138.86000000000001</v>
      </c>
    </row>
    <row r="16" spans="1:9" x14ac:dyDescent="0.25">
      <c r="A16" s="67" t="s">
        <v>87</v>
      </c>
      <c r="B16" s="67" t="s">
        <v>88</v>
      </c>
      <c r="C16" s="67" t="s">
        <v>50</v>
      </c>
      <c r="D16" s="67"/>
      <c r="E16" s="73">
        <v>154.35</v>
      </c>
      <c r="F16" s="73">
        <v>10.25</v>
      </c>
      <c r="G16" s="67"/>
      <c r="H16" s="67"/>
      <c r="I16" s="97">
        <v>164.6</v>
      </c>
    </row>
    <row r="17" spans="1:9" x14ac:dyDescent="0.25">
      <c r="A17" s="67" t="s">
        <v>93</v>
      </c>
      <c r="B17" s="67" t="s">
        <v>94</v>
      </c>
      <c r="C17" s="67" t="s">
        <v>95</v>
      </c>
      <c r="D17" s="67"/>
      <c r="E17" s="73">
        <v>72.5</v>
      </c>
      <c r="F17" s="67"/>
      <c r="G17" s="67"/>
      <c r="H17" s="73">
        <v>8</v>
      </c>
      <c r="I17" s="97">
        <v>80.5</v>
      </c>
    </row>
    <row r="18" spans="1:9" x14ac:dyDescent="0.25">
      <c r="A18" s="67" t="s">
        <v>96</v>
      </c>
      <c r="B18" s="67" t="s">
        <v>97</v>
      </c>
      <c r="C18" s="67"/>
      <c r="D18" s="67"/>
      <c r="E18" s="73">
        <v>141.30000000000001</v>
      </c>
      <c r="F18" s="73">
        <v>3.8</v>
      </c>
      <c r="G18" s="67"/>
      <c r="H18" s="73">
        <v>4</v>
      </c>
      <c r="I18" s="97">
        <v>149.1</v>
      </c>
    </row>
    <row r="19" spans="1:9" x14ac:dyDescent="0.25">
      <c r="A19" s="67" t="s">
        <v>98</v>
      </c>
      <c r="B19" s="67" t="s">
        <v>99</v>
      </c>
      <c r="C19" s="67" t="s">
        <v>30</v>
      </c>
      <c r="D19" s="67"/>
      <c r="E19" s="73">
        <v>113.73</v>
      </c>
      <c r="F19" s="73">
        <v>1</v>
      </c>
      <c r="G19" s="67"/>
      <c r="H19" s="73">
        <v>4</v>
      </c>
      <c r="I19" s="97">
        <v>118.73</v>
      </c>
    </row>
    <row r="20" spans="1:9" x14ac:dyDescent="0.25">
      <c r="A20" s="67" t="s">
        <v>103</v>
      </c>
      <c r="B20" s="67" t="s">
        <v>105</v>
      </c>
      <c r="C20" s="67" t="s">
        <v>30</v>
      </c>
      <c r="D20" s="67"/>
      <c r="E20" s="73">
        <v>160</v>
      </c>
      <c r="F20" s="73">
        <v>13.05</v>
      </c>
      <c r="G20" s="67"/>
      <c r="H20" s="67"/>
      <c r="I20" s="97">
        <v>173.05</v>
      </c>
    </row>
    <row r="21" spans="1:9" x14ac:dyDescent="0.25">
      <c r="A21" s="67" t="s">
        <v>108</v>
      </c>
      <c r="B21" s="67" t="s">
        <v>109</v>
      </c>
      <c r="C21" s="67" t="s">
        <v>38</v>
      </c>
      <c r="D21" s="67"/>
      <c r="E21" s="73">
        <v>144.77000000000001</v>
      </c>
      <c r="F21" s="73">
        <v>5.57</v>
      </c>
      <c r="G21" s="67"/>
      <c r="H21" s="73">
        <v>-8</v>
      </c>
      <c r="I21" s="97">
        <v>142.34</v>
      </c>
    </row>
    <row r="22" spans="1:9" x14ac:dyDescent="0.25">
      <c r="A22" s="67" t="s">
        <v>114</v>
      </c>
      <c r="B22" s="67" t="s">
        <v>115</v>
      </c>
      <c r="C22" s="67" t="s">
        <v>38</v>
      </c>
      <c r="D22" s="67"/>
      <c r="E22" s="73">
        <v>144.56</v>
      </c>
      <c r="F22" s="67"/>
      <c r="G22" s="67"/>
      <c r="H22" s="73">
        <v>8</v>
      </c>
      <c r="I22" s="97">
        <v>152.56</v>
      </c>
    </row>
    <row r="23" spans="1:9" x14ac:dyDescent="0.25">
      <c r="A23" s="67" t="s">
        <v>120</v>
      </c>
      <c r="B23" s="67" t="s">
        <v>77</v>
      </c>
      <c r="C23" s="67"/>
      <c r="D23" s="67"/>
      <c r="E23" s="73">
        <v>61.05</v>
      </c>
      <c r="F23" s="67"/>
      <c r="G23" s="67"/>
      <c r="H23" s="67"/>
      <c r="I23" s="97">
        <v>61.05</v>
      </c>
    </row>
    <row r="24" spans="1:9" x14ac:dyDescent="0.25">
      <c r="A24" s="67" t="s">
        <v>157</v>
      </c>
      <c r="B24" s="67" t="s">
        <v>158</v>
      </c>
      <c r="C24" s="67" t="s">
        <v>63</v>
      </c>
      <c r="D24" s="67"/>
      <c r="E24" s="73">
        <v>159.75</v>
      </c>
      <c r="F24" s="73">
        <v>5.54</v>
      </c>
      <c r="G24" s="67"/>
      <c r="H24" s="67"/>
      <c r="I24" s="97">
        <v>165.29</v>
      </c>
    </row>
    <row r="25" spans="1:9" x14ac:dyDescent="0.25">
      <c r="A25" s="67" t="s">
        <v>157</v>
      </c>
      <c r="B25" s="67" t="s">
        <v>159</v>
      </c>
      <c r="C25" s="67" t="s">
        <v>20</v>
      </c>
      <c r="D25" s="67"/>
      <c r="E25" s="73">
        <v>134.65</v>
      </c>
      <c r="F25" s="67"/>
      <c r="G25" s="67"/>
      <c r="H25" s="67"/>
      <c r="I25" s="97">
        <v>134.65</v>
      </c>
    </row>
    <row r="26" spans="1:9" x14ac:dyDescent="0.25">
      <c r="A26" s="67" t="s">
        <v>123</v>
      </c>
      <c r="B26" s="67" t="s">
        <v>124</v>
      </c>
      <c r="C26" s="67" t="s">
        <v>125</v>
      </c>
      <c r="D26" s="67"/>
      <c r="E26" s="73">
        <v>101.17</v>
      </c>
      <c r="F26" s="67"/>
      <c r="G26" s="67"/>
      <c r="H26" s="67"/>
      <c r="I26" s="97">
        <v>101.17</v>
      </c>
    </row>
    <row r="27" spans="1:9" x14ac:dyDescent="0.25">
      <c r="A27" s="67" t="s">
        <v>435</v>
      </c>
      <c r="B27" s="67" t="s">
        <v>436</v>
      </c>
      <c r="C27" s="67" t="s">
        <v>50</v>
      </c>
      <c r="D27" s="67"/>
      <c r="E27" s="73">
        <v>6</v>
      </c>
      <c r="F27" s="67"/>
      <c r="G27" s="67"/>
      <c r="H27" s="67"/>
      <c r="I27" s="97">
        <v>6</v>
      </c>
    </row>
    <row r="28" spans="1:9" x14ac:dyDescent="0.25">
      <c r="A28" s="67" t="s">
        <v>126</v>
      </c>
      <c r="B28" s="67" t="s">
        <v>127</v>
      </c>
      <c r="C28" s="67" t="s">
        <v>38</v>
      </c>
      <c r="D28" s="67"/>
      <c r="E28" s="73">
        <v>104.42</v>
      </c>
      <c r="F28" s="67"/>
      <c r="G28" s="67"/>
      <c r="H28" s="73">
        <v>8</v>
      </c>
      <c r="I28" s="97">
        <v>112.42</v>
      </c>
    </row>
    <row r="29" spans="1:9" x14ac:dyDescent="0.25">
      <c r="A29" s="67" t="s">
        <v>130</v>
      </c>
      <c r="B29" s="67" t="s">
        <v>131</v>
      </c>
      <c r="C29" s="67"/>
      <c r="D29" s="67"/>
      <c r="E29" s="73">
        <v>135.02000000000001</v>
      </c>
      <c r="F29" s="67"/>
      <c r="G29" s="67"/>
      <c r="H29" s="67"/>
      <c r="I29" s="97">
        <v>135.02000000000001</v>
      </c>
    </row>
    <row r="30" spans="1:9" x14ac:dyDescent="0.25">
      <c r="A30" s="67" t="s">
        <v>48</v>
      </c>
      <c r="B30" s="67" t="s">
        <v>49</v>
      </c>
      <c r="C30" s="67" t="s">
        <v>50</v>
      </c>
      <c r="D30" s="67"/>
      <c r="E30" s="67"/>
      <c r="F30" s="67"/>
      <c r="G30" s="73">
        <v>0</v>
      </c>
      <c r="H30" s="67"/>
      <c r="I30" s="97">
        <v>0</v>
      </c>
    </row>
    <row r="31" spans="1:9" x14ac:dyDescent="0.25">
      <c r="A31" s="67" t="s">
        <v>134</v>
      </c>
      <c r="B31" s="67" t="s">
        <v>135</v>
      </c>
      <c r="C31" s="67"/>
      <c r="D31" s="73">
        <v>0</v>
      </c>
      <c r="E31" s="73">
        <v>148.02000000000001</v>
      </c>
      <c r="F31" s="67"/>
      <c r="G31" s="67"/>
      <c r="H31" s="67"/>
      <c r="I31" s="97">
        <v>148.02000000000001</v>
      </c>
    </row>
    <row r="32" spans="1:9" x14ac:dyDescent="0.25">
      <c r="A32" s="67" t="s">
        <v>139</v>
      </c>
      <c r="B32" s="67" t="s">
        <v>140</v>
      </c>
      <c r="C32" s="67" t="s">
        <v>125</v>
      </c>
      <c r="D32" s="67"/>
      <c r="E32" s="73">
        <v>93.73</v>
      </c>
      <c r="F32" s="67"/>
      <c r="G32" s="67"/>
      <c r="H32" s="73">
        <v>16</v>
      </c>
      <c r="I32" s="97">
        <v>109.73</v>
      </c>
    </row>
    <row r="33" spans="1:9" x14ac:dyDescent="0.25">
      <c r="A33" s="67" t="s">
        <v>141</v>
      </c>
      <c r="B33" s="67" t="s">
        <v>142</v>
      </c>
      <c r="C33" s="67"/>
      <c r="D33" s="67"/>
      <c r="E33" s="73">
        <v>142.94999999999999</v>
      </c>
      <c r="F33" s="73">
        <v>2.1800000000000002</v>
      </c>
      <c r="G33" s="67"/>
      <c r="H33" s="73">
        <v>8</v>
      </c>
      <c r="I33" s="97">
        <v>153.13</v>
      </c>
    </row>
    <row r="34" spans="1:9" x14ac:dyDescent="0.25">
      <c r="A34" s="67" t="s">
        <v>56</v>
      </c>
      <c r="B34" s="67" t="s">
        <v>136</v>
      </c>
      <c r="C34" s="67"/>
      <c r="D34" s="67"/>
      <c r="E34" s="73">
        <v>13</v>
      </c>
      <c r="F34" s="67"/>
      <c r="G34" s="67"/>
      <c r="H34" s="67"/>
      <c r="I34" s="97">
        <v>13</v>
      </c>
    </row>
    <row r="35" spans="1:9" x14ac:dyDescent="0.25">
      <c r="A35" s="67" t="s">
        <v>58</v>
      </c>
      <c r="B35" s="67" t="s">
        <v>59</v>
      </c>
      <c r="C35" s="67" t="s">
        <v>44</v>
      </c>
      <c r="D35" s="67"/>
      <c r="E35" s="67"/>
      <c r="F35" s="67"/>
      <c r="G35" s="73">
        <v>0</v>
      </c>
      <c r="H35" s="67"/>
      <c r="I35" s="97">
        <v>0</v>
      </c>
    </row>
    <row r="36" spans="1:9" x14ac:dyDescent="0.25">
      <c r="A36" s="67" t="s">
        <v>64</v>
      </c>
      <c r="B36" s="67" t="s">
        <v>65</v>
      </c>
      <c r="C36" s="67"/>
      <c r="D36" s="73">
        <v>0</v>
      </c>
      <c r="E36" s="73">
        <v>158.63</v>
      </c>
      <c r="F36" s="73">
        <v>2.13</v>
      </c>
      <c r="G36" s="67"/>
      <c r="H36" s="67"/>
      <c r="I36" s="97">
        <v>160.76</v>
      </c>
    </row>
    <row r="37" spans="1:9" x14ac:dyDescent="0.25">
      <c r="A37" s="67" t="s">
        <v>67</v>
      </c>
      <c r="B37" s="67" t="s">
        <v>68</v>
      </c>
      <c r="C37" s="67" t="s">
        <v>30</v>
      </c>
      <c r="D37" s="73">
        <v>0</v>
      </c>
      <c r="E37" s="73">
        <v>158.08000000000001</v>
      </c>
      <c r="F37" s="73">
        <v>10.53</v>
      </c>
      <c r="G37" s="67"/>
      <c r="H37" s="73">
        <v>4</v>
      </c>
      <c r="I37" s="97">
        <v>172.61</v>
      </c>
    </row>
    <row r="38" spans="1:9" x14ac:dyDescent="0.25">
      <c r="A38" s="67" t="s">
        <v>71</v>
      </c>
      <c r="B38" s="67" t="s">
        <v>72</v>
      </c>
      <c r="C38" s="67"/>
      <c r="D38" s="73">
        <v>0</v>
      </c>
      <c r="E38" s="73">
        <v>160</v>
      </c>
      <c r="F38" s="73">
        <v>8.4499999999999993</v>
      </c>
      <c r="G38" s="67"/>
      <c r="H38" s="73">
        <v>2.5</v>
      </c>
      <c r="I38" s="97">
        <v>170.95</v>
      </c>
    </row>
    <row r="39" spans="1:9" x14ac:dyDescent="0.25">
      <c r="A39" s="67" t="s">
        <v>73</v>
      </c>
      <c r="B39" s="67" t="s">
        <v>74</v>
      </c>
      <c r="C39" s="67"/>
      <c r="D39" s="73">
        <v>0</v>
      </c>
      <c r="E39" s="73">
        <v>75.92</v>
      </c>
      <c r="F39" s="73">
        <v>8.68</v>
      </c>
      <c r="G39" s="67"/>
      <c r="H39" s="73">
        <v>2.42</v>
      </c>
      <c r="I39" s="97">
        <v>87.02</v>
      </c>
    </row>
    <row r="40" spans="1:9" x14ac:dyDescent="0.25">
      <c r="A40" s="67" t="s">
        <v>76</v>
      </c>
      <c r="B40" s="67" t="s">
        <v>77</v>
      </c>
      <c r="C40" s="67" t="s">
        <v>50</v>
      </c>
      <c r="D40" s="73">
        <v>0</v>
      </c>
      <c r="E40" s="73">
        <v>160</v>
      </c>
      <c r="F40" s="73">
        <v>24.26</v>
      </c>
      <c r="G40" s="67"/>
      <c r="H40" s="67"/>
      <c r="I40" s="97">
        <v>184.26</v>
      </c>
    </row>
    <row r="41" spans="1:9" x14ac:dyDescent="0.25">
      <c r="A41" s="67" t="s">
        <v>80</v>
      </c>
      <c r="B41" s="67" t="s">
        <v>81</v>
      </c>
      <c r="C41" s="67"/>
      <c r="D41" s="67"/>
      <c r="E41" s="73">
        <v>152.71</v>
      </c>
      <c r="F41" s="67"/>
      <c r="G41" s="67"/>
      <c r="H41" s="67"/>
      <c r="I41" s="97">
        <v>152.71</v>
      </c>
    </row>
    <row r="42" spans="1:9" x14ac:dyDescent="0.25">
      <c r="A42" s="67" t="s">
        <v>89</v>
      </c>
      <c r="B42" s="67" t="s">
        <v>90</v>
      </c>
      <c r="C42" s="67" t="s">
        <v>30</v>
      </c>
      <c r="D42" s="73">
        <v>0</v>
      </c>
      <c r="E42" s="73">
        <v>143.94999999999999</v>
      </c>
      <c r="F42" s="67"/>
      <c r="G42" s="67"/>
      <c r="H42" s="73">
        <v>4</v>
      </c>
      <c r="I42" s="97">
        <v>147.94999999999999</v>
      </c>
    </row>
    <row r="43" spans="1:9" x14ac:dyDescent="0.25">
      <c r="A43" s="67" t="s">
        <v>111</v>
      </c>
      <c r="B43" s="67" t="s">
        <v>112</v>
      </c>
      <c r="C43" s="67" t="s">
        <v>113</v>
      </c>
      <c r="D43" s="67"/>
      <c r="E43" s="73">
        <v>82.25</v>
      </c>
      <c r="F43" s="67"/>
      <c r="G43" s="67"/>
      <c r="H43" s="73">
        <v>8</v>
      </c>
      <c r="I43" s="97">
        <v>90.25</v>
      </c>
    </row>
    <row r="44" spans="1:9" x14ac:dyDescent="0.25">
      <c r="A44" s="67" t="s">
        <v>118</v>
      </c>
      <c r="B44" s="67" t="s">
        <v>119</v>
      </c>
      <c r="C44" s="67" t="s">
        <v>50</v>
      </c>
      <c r="D44" s="73">
        <v>0</v>
      </c>
      <c r="E44" s="73">
        <v>152.55000000000001</v>
      </c>
      <c r="F44" s="73">
        <v>3.4</v>
      </c>
      <c r="G44" s="67"/>
      <c r="H44" s="73">
        <v>4</v>
      </c>
      <c r="I44" s="97">
        <v>159.94999999999999</v>
      </c>
    </row>
    <row r="45" spans="1:9" x14ac:dyDescent="0.25">
      <c r="A45" s="67" t="s">
        <v>132</v>
      </c>
      <c r="B45" s="67" t="s">
        <v>133</v>
      </c>
      <c r="C45" s="67" t="s">
        <v>38</v>
      </c>
      <c r="D45" s="67"/>
      <c r="E45" s="73">
        <v>156.72999999999999</v>
      </c>
      <c r="F45" s="73">
        <v>11.23</v>
      </c>
      <c r="G45" s="67"/>
      <c r="H45" s="67"/>
      <c r="I45" s="97">
        <v>167.96</v>
      </c>
    </row>
    <row r="46" spans="1:9" x14ac:dyDescent="0.25">
      <c r="I46" s="99">
        <f>SUM(I5:I45)</f>
        <v>3753.6400000000003</v>
      </c>
    </row>
  </sheetData>
  <mergeCells count="3">
    <mergeCell ref="A2:I2"/>
    <mergeCell ref="D3:I3"/>
    <mergeCell ref="A1:I1"/>
  </mergeCells>
  <pageMargins left="1" right="1" top="1" bottom="1" header="1" footer="1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showGridLines="0" topLeftCell="B1" workbookViewId="0">
      <pane ySplit="1" topLeftCell="A24" activePane="bottomLeft" state="frozen"/>
      <selection pane="bottomLeft" activeCell="H48" sqref="H48"/>
    </sheetView>
  </sheetViews>
  <sheetFormatPr defaultColWidth="9.33203125" defaultRowHeight="15" x14ac:dyDescent="0.25"/>
  <cols>
    <col min="1" max="1" width="31.83203125" style="65" customWidth="1"/>
    <col min="2" max="2" width="18.83203125" style="65" customWidth="1"/>
    <col min="3" max="3" width="12.83203125" style="65" customWidth="1"/>
    <col min="4" max="8" width="16" style="65" customWidth="1"/>
    <col min="9" max="9" width="0" style="65" hidden="1" customWidth="1"/>
    <col min="10" max="10" width="83.1640625" style="65" customWidth="1"/>
    <col min="11" max="16384" width="9.33203125" style="65"/>
  </cols>
  <sheetData>
    <row r="1" spans="1:10" ht="54.75" customHeight="1" x14ac:dyDescent="0.25">
      <c r="B1" s="323" t="s">
        <v>439</v>
      </c>
      <c r="C1" s="435"/>
      <c r="D1" s="435"/>
      <c r="E1" s="435"/>
      <c r="F1" s="435"/>
      <c r="G1" s="435"/>
      <c r="H1" s="435"/>
      <c r="I1" s="435"/>
      <c r="J1" s="435"/>
    </row>
    <row r="2" spans="1:10" ht="14.45" customHeight="1" x14ac:dyDescent="0.25">
      <c r="A2" s="324"/>
      <c r="B2" s="324"/>
      <c r="C2" s="324"/>
      <c r="D2" s="324"/>
      <c r="E2" s="324"/>
      <c r="F2" s="324"/>
      <c r="G2" s="324"/>
      <c r="H2" s="324"/>
      <c r="I2" s="324"/>
      <c r="J2" s="324"/>
    </row>
    <row r="3" spans="1:10" ht="15" customHeight="1" x14ac:dyDescent="0.25">
      <c r="A3" s="66" t="s">
        <v>330</v>
      </c>
      <c r="B3" s="68" t="s">
        <v>330</v>
      </c>
      <c r="C3" s="68" t="s">
        <v>330</v>
      </c>
      <c r="D3" s="327"/>
      <c r="E3" s="327"/>
      <c r="F3" s="327"/>
      <c r="G3" s="327"/>
      <c r="H3" s="328"/>
    </row>
    <row r="4" spans="1:10" ht="30" x14ac:dyDescent="0.25">
      <c r="A4" s="70" t="s">
        <v>341</v>
      </c>
      <c r="B4" s="70" t="s">
        <v>3</v>
      </c>
      <c r="C4" s="70" t="s">
        <v>151</v>
      </c>
      <c r="D4" s="70" t="s">
        <v>346</v>
      </c>
      <c r="E4" s="70" t="s">
        <v>347</v>
      </c>
      <c r="F4" s="70" t="s">
        <v>348</v>
      </c>
      <c r="G4" s="70" t="s">
        <v>350</v>
      </c>
      <c r="H4" s="96" t="s">
        <v>351</v>
      </c>
    </row>
    <row r="5" spans="1:10" x14ac:dyDescent="0.25">
      <c r="A5" s="67" t="s">
        <v>23</v>
      </c>
      <c r="B5" s="67" t="s">
        <v>24</v>
      </c>
      <c r="C5" s="67" t="s">
        <v>25</v>
      </c>
      <c r="D5" s="67"/>
      <c r="E5" s="67"/>
      <c r="F5" s="67"/>
      <c r="G5" s="67"/>
      <c r="H5" s="97">
        <v>0</v>
      </c>
    </row>
    <row r="6" spans="1:10" x14ac:dyDescent="0.25">
      <c r="A6" s="67" t="s">
        <v>28</v>
      </c>
      <c r="B6" s="67" t="s">
        <v>29</v>
      </c>
      <c r="C6" s="67" t="s">
        <v>30</v>
      </c>
      <c r="D6" s="67"/>
      <c r="E6" s="67"/>
      <c r="F6" s="67"/>
      <c r="G6" s="67"/>
      <c r="H6" s="97">
        <v>0</v>
      </c>
    </row>
    <row r="7" spans="1:10" x14ac:dyDescent="0.25">
      <c r="A7" s="67" t="s">
        <v>42</v>
      </c>
      <c r="B7" s="67" t="s">
        <v>43</v>
      </c>
      <c r="C7" s="67" t="s">
        <v>44</v>
      </c>
      <c r="D7" s="67"/>
      <c r="E7" s="67"/>
      <c r="F7" s="67"/>
      <c r="G7" s="67"/>
      <c r="H7" s="97">
        <v>0</v>
      </c>
    </row>
    <row r="8" spans="1:10" x14ac:dyDescent="0.25">
      <c r="A8" s="67" t="s">
        <v>53</v>
      </c>
      <c r="B8" s="67" t="s">
        <v>54</v>
      </c>
      <c r="C8" s="67" t="s">
        <v>55</v>
      </c>
      <c r="D8" s="67"/>
      <c r="E8" s="67"/>
      <c r="F8" s="67"/>
      <c r="G8" s="67"/>
      <c r="H8" s="97">
        <v>0</v>
      </c>
    </row>
    <row r="9" spans="1:10" x14ac:dyDescent="0.25">
      <c r="A9" s="67" t="s">
        <v>56</v>
      </c>
      <c r="B9" s="67" t="s">
        <v>57</v>
      </c>
      <c r="C9" s="67"/>
      <c r="D9" s="67"/>
      <c r="E9" s="67"/>
      <c r="F9" s="67"/>
      <c r="G9" s="67"/>
      <c r="H9" s="97">
        <v>0</v>
      </c>
    </row>
    <row r="10" spans="1:10" x14ac:dyDescent="0.25">
      <c r="A10" s="67" t="s">
        <v>18</v>
      </c>
      <c r="B10" s="67" t="s">
        <v>19</v>
      </c>
      <c r="C10" s="67" t="s">
        <v>20</v>
      </c>
      <c r="D10" s="67"/>
      <c r="E10" s="67"/>
      <c r="F10" s="67"/>
      <c r="G10" s="67"/>
      <c r="H10" s="97">
        <v>0</v>
      </c>
    </row>
    <row r="11" spans="1:10" x14ac:dyDescent="0.25">
      <c r="A11" s="67" t="s">
        <v>36</v>
      </c>
      <c r="B11" s="67" t="s">
        <v>37</v>
      </c>
      <c r="C11" s="67" t="s">
        <v>38</v>
      </c>
      <c r="D11" s="67"/>
      <c r="E11" s="67"/>
      <c r="F11" s="67"/>
      <c r="G11" s="67"/>
      <c r="H11" s="97">
        <v>0</v>
      </c>
    </row>
    <row r="12" spans="1:10" x14ac:dyDescent="0.25">
      <c r="A12" s="67" t="s">
        <v>152</v>
      </c>
      <c r="B12" s="67" t="s">
        <v>153</v>
      </c>
      <c r="C12" s="67" t="s">
        <v>154</v>
      </c>
      <c r="D12" s="67"/>
      <c r="E12" s="67"/>
      <c r="F12" s="67"/>
      <c r="G12" s="67"/>
      <c r="H12" s="97">
        <v>0</v>
      </c>
    </row>
    <row r="13" spans="1:10" x14ac:dyDescent="0.25">
      <c r="A13" s="67" t="s">
        <v>32</v>
      </c>
      <c r="B13" s="67" t="s">
        <v>33</v>
      </c>
      <c r="C13" s="67"/>
      <c r="D13" s="67"/>
      <c r="E13" s="67"/>
      <c r="F13" s="67"/>
      <c r="G13" s="67"/>
      <c r="H13" s="97">
        <v>0</v>
      </c>
    </row>
    <row r="14" spans="1:10" x14ac:dyDescent="0.25">
      <c r="A14" s="67" t="s">
        <v>39</v>
      </c>
      <c r="B14" s="67" t="s">
        <v>40</v>
      </c>
      <c r="C14" s="67" t="s">
        <v>30</v>
      </c>
      <c r="D14" s="67"/>
      <c r="E14" s="67"/>
      <c r="F14" s="67"/>
      <c r="G14" s="67"/>
      <c r="H14" s="97">
        <v>0</v>
      </c>
    </row>
    <row r="15" spans="1:10" x14ac:dyDescent="0.25">
      <c r="A15" s="67" t="s">
        <v>69</v>
      </c>
      <c r="B15" s="67" t="s">
        <v>70</v>
      </c>
      <c r="C15" s="67"/>
      <c r="D15" s="73">
        <v>8</v>
      </c>
      <c r="E15" s="73">
        <v>125.15</v>
      </c>
      <c r="F15" s="67"/>
      <c r="G15" s="73">
        <v>4</v>
      </c>
      <c r="H15" s="97">
        <v>137.15</v>
      </c>
    </row>
    <row r="16" spans="1:10" x14ac:dyDescent="0.25">
      <c r="A16" s="67" t="s">
        <v>87</v>
      </c>
      <c r="B16" s="67" t="s">
        <v>88</v>
      </c>
      <c r="C16" s="67" t="s">
        <v>50</v>
      </c>
      <c r="D16" s="73">
        <v>8</v>
      </c>
      <c r="E16" s="73">
        <v>143.47</v>
      </c>
      <c r="F16" s="73">
        <v>15.33</v>
      </c>
      <c r="G16" s="67"/>
      <c r="H16" s="97">
        <v>166.8</v>
      </c>
    </row>
    <row r="17" spans="1:8" x14ac:dyDescent="0.25">
      <c r="A17" s="67" t="s">
        <v>93</v>
      </c>
      <c r="B17" s="67" t="s">
        <v>94</v>
      </c>
      <c r="C17" s="67" t="s">
        <v>95</v>
      </c>
      <c r="D17" s="73">
        <v>8</v>
      </c>
      <c r="E17" s="73">
        <v>68.66</v>
      </c>
      <c r="F17" s="67"/>
      <c r="G17" s="67"/>
      <c r="H17" s="97">
        <v>76.66</v>
      </c>
    </row>
    <row r="18" spans="1:8" x14ac:dyDescent="0.25">
      <c r="A18" s="67" t="s">
        <v>96</v>
      </c>
      <c r="B18" s="67" t="s">
        <v>97</v>
      </c>
      <c r="C18" s="67"/>
      <c r="D18" s="73">
        <v>8</v>
      </c>
      <c r="E18" s="73">
        <v>147.94999999999999</v>
      </c>
      <c r="F18" s="73">
        <v>6.63</v>
      </c>
      <c r="G18" s="67"/>
      <c r="H18" s="97">
        <v>162.58000000000001</v>
      </c>
    </row>
    <row r="19" spans="1:8" x14ac:dyDescent="0.25">
      <c r="A19" s="67" t="s">
        <v>98</v>
      </c>
      <c r="B19" s="67" t="s">
        <v>99</v>
      </c>
      <c r="C19" s="67" t="s">
        <v>30</v>
      </c>
      <c r="D19" s="73">
        <v>8</v>
      </c>
      <c r="E19" s="73">
        <v>129.02000000000001</v>
      </c>
      <c r="F19" s="67"/>
      <c r="G19" s="73">
        <v>4</v>
      </c>
      <c r="H19" s="97">
        <v>141.02000000000001</v>
      </c>
    </row>
    <row r="20" spans="1:8" x14ac:dyDescent="0.25">
      <c r="A20" s="67" t="s">
        <v>103</v>
      </c>
      <c r="B20" s="67" t="s">
        <v>105</v>
      </c>
      <c r="C20" s="67" t="s">
        <v>30</v>
      </c>
      <c r="D20" s="73">
        <v>8</v>
      </c>
      <c r="E20" s="73">
        <v>147.08000000000001</v>
      </c>
      <c r="F20" s="73">
        <v>12.75</v>
      </c>
      <c r="G20" s="67"/>
      <c r="H20" s="97">
        <v>167.83</v>
      </c>
    </row>
    <row r="21" spans="1:8" x14ac:dyDescent="0.25">
      <c r="A21" s="67" t="s">
        <v>108</v>
      </c>
      <c r="B21" s="67" t="s">
        <v>109</v>
      </c>
      <c r="C21" s="67" t="s">
        <v>38</v>
      </c>
      <c r="D21" s="73">
        <v>8</v>
      </c>
      <c r="E21" s="73">
        <v>124.81</v>
      </c>
      <c r="F21" s="73">
        <v>6.42</v>
      </c>
      <c r="G21" s="73">
        <v>-8</v>
      </c>
      <c r="H21" s="97">
        <v>131.22999999999999</v>
      </c>
    </row>
    <row r="22" spans="1:8" x14ac:dyDescent="0.25">
      <c r="A22" s="67" t="s">
        <v>114</v>
      </c>
      <c r="B22" s="67" t="s">
        <v>115</v>
      </c>
      <c r="C22" s="67" t="s">
        <v>38</v>
      </c>
      <c r="D22" s="73">
        <v>8</v>
      </c>
      <c r="E22" s="73">
        <v>122.5</v>
      </c>
      <c r="F22" s="67"/>
      <c r="G22" s="73">
        <v>25.8</v>
      </c>
      <c r="H22" s="97">
        <v>156.30000000000001</v>
      </c>
    </row>
    <row r="23" spans="1:8" x14ac:dyDescent="0.25">
      <c r="A23" s="67" t="s">
        <v>120</v>
      </c>
      <c r="B23" s="67" t="s">
        <v>77</v>
      </c>
      <c r="C23" s="67"/>
      <c r="D23" s="67"/>
      <c r="E23" s="73">
        <v>55.52</v>
      </c>
      <c r="F23" s="67"/>
      <c r="G23" s="67"/>
      <c r="H23" s="97">
        <v>55.52</v>
      </c>
    </row>
    <row r="24" spans="1:8" x14ac:dyDescent="0.25">
      <c r="A24" s="67" t="s">
        <v>157</v>
      </c>
      <c r="B24" s="67" t="s">
        <v>158</v>
      </c>
      <c r="C24" s="67" t="s">
        <v>63</v>
      </c>
      <c r="D24" s="73">
        <v>8</v>
      </c>
      <c r="E24" s="73">
        <v>148.30000000000001</v>
      </c>
      <c r="F24" s="73">
        <v>1.67</v>
      </c>
      <c r="G24" s="67"/>
      <c r="H24" s="97">
        <v>157.97</v>
      </c>
    </row>
    <row r="25" spans="1:8" x14ac:dyDescent="0.25">
      <c r="A25" s="67" t="s">
        <v>157</v>
      </c>
      <c r="B25" s="67" t="s">
        <v>159</v>
      </c>
      <c r="C25" s="67" t="s">
        <v>20</v>
      </c>
      <c r="D25" s="73">
        <v>8</v>
      </c>
      <c r="E25" s="73">
        <v>124.54</v>
      </c>
      <c r="F25" s="67"/>
      <c r="G25" s="67"/>
      <c r="H25" s="97">
        <v>132.54</v>
      </c>
    </row>
    <row r="26" spans="1:8" x14ac:dyDescent="0.25">
      <c r="A26" s="67" t="s">
        <v>123</v>
      </c>
      <c r="B26" s="67" t="s">
        <v>124</v>
      </c>
      <c r="C26" s="67" t="s">
        <v>125</v>
      </c>
      <c r="D26" s="73">
        <v>5</v>
      </c>
      <c r="E26" s="73">
        <v>64.930000000000007</v>
      </c>
      <c r="F26" s="67"/>
      <c r="G26" s="73">
        <v>35.9</v>
      </c>
      <c r="H26" s="97">
        <v>105.83</v>
      </c>
    </row>
    <row r="27" spans="1:8" x14ac:dyDescent="0.25">
      <c r="A27" s="67" t="s">
        <v>435</v>
      </c>
      <c r="B27" s="67" t="s">
        <v>436</v>
      </c>
      <c r="C27" s="67" t="s">
        <v>50</v>
      </c>
      <c r="D27" s="67"/>
      <c r="E27" s="73">
        <v>7.67</v>
      </c>
      <c r="F27" s="67"/>
      <c r="G27" s="67"/>
      <c r="H27" s="97">
        <v>7.67</v>
      </c>
    </row>
    <row r="28" spans="1:8" x14ac:dyDescent="0.25">
      <c r="A28" s="67" t="s">
        <v>126</v>
      </c>
      <c r="B28" s="67" t="s">
        <v>127</v>
      </c>
      <c r="C28" s="67" t="s">
        <v>38</v>
      </c>
      <c r="D28" s="73">
        <v>4</v>
      </c>
      <c r="E28" s="73">
        <v>87.4</v>
      </c>
      <c r="F28" s="67"/>
      <c r="G28" s="73">
        <v>20</v>
      </c>
      <c r="H28" s="97">
        <v>111.4</v>
      </c>
    </row>
    <row r="29" spans="1:8" x14ac:dyDescent="0.25">
      <c r="A29" s="67" t="s">
        <v>130</v>
      </c>
      <c r="B29" s="67" t="s">
        <v>131</v>
      </c>
      <c r="C29" s="67"/>
      <c r="D29" s="67"/>
      <c r="E29" s="73">
        <v>125.05</v>
      </c>
      <c r="F29" s="67"/>
      <c r="G29" s="67"/>
      <c r="H29" s="97">
        <v>125.05</v>
      </c>
    </row>
    <row r="30" spans="1:8" x14ac:dyDescent="0.25">
      <c r="A30" s="67" t="s">
        <v>48</v>
      </c>
      <c r="B30" s="67" t="s">
        <v>49</v>
      </c>
      <c r="C30" s="67" t="s">
        <v>50</v>
      </c>
      <c r="D30" s="67"/>
      <c r="E30" s="67"/>
      <c r="F30" s="67"/>
      <c r="G30" s="67"/>
      <c r="H30" s="97">
        <v>0</v>
      </c>
    </row>
    <row r="31" spans="1:8" x14ac:dyDescent="0.25">
      <c r="A31" s="67" t="s">
        <v>134</v>
      </c>
      <c r="B31" s="67" t="s">
        <v>135</v>
      </c>
      <c r="C31" s="67"/>
      <c r="D31" s="73">
        <v>8</v>
      </c>
      <c r="E31" s="73">
        <v>116.88</v>
      </c>
      <c r="F31" s="67"/>
      <c r="G31" s="73">
        <v>16</v>
      </c>
      <c r="H31" s="97">
        <v>140.88</v>
      </c>
    </row>
    <row r="32" spans="1:8" x14ac:dyDescent="0.25">
      <c r="A32" s="67" t="s">
        <v>139</v>
      </c>
      <c r="B32" s="67" t="s">
        <v>140</v>
      </c>
      <c r="C32" s="67" t="s">
        <v>125</v>
      </c>
      <c r="D32" s="67"/>
      <c r="E32" s="73">
        <v>113.13</v>
      </c>
      <c r="F32" s="67"/>
      <c r="G32" s="67"/>
      <c r="H32" s="97">
        <v>113.13</v>
      </c>
    </row>
    <row r="33" spans="1:8" x14ac:dyDescent="0.25">
      <c r="A33" s="67" t="s">
        <v>141</v>
      </c>
      <c r="B33" s="67" t="s">
        <v>142</v>
      </c>
      <c r="C33" s="67"/>
      <c r="D33" s="67"/>
      <c r="E33" s="73">
        <v>154.91999999999999</v>
      </c>
      <c r="F33" s="73">
        <v>3.2</v>
      </c>
      <c r="G33" s="67"/>
      <c r="H33" s="97">
        <v>158.12</v>
      </c>
    </row>
    <row r="34" spans="1:8" x14ac:dyDescent="0.25">
      <c r="A34" s="67" t="s">
        <v>56</v>
      </c>
      <c r="B34" s="67" t="s">
        <v>136</v>
      </c>
      <c r="C34" s="67"/>
      <c r="D34" s="67"/>
      <c r="E34" s="73">
        <v>23</v>
      </c>
      <c r="F34" s="67"/>
      <c r="G34" s="67"/>
      <c r="H34" s="97">
        <v>23</v>
      </c>
    </row>
    <row r="35" spans="1:8" x14ac:dyDescent="0.25">
      <c r="A35" s="67" t="s">
        <v>58</v>
      </c>
      <c r="B35" s="67" t="s">
        <v>59</v>
      </c>
      <c r="C35" s="67" t="s">
        <v>44</v>
      </c>
      <c r="D35" s="67"/>
      <c r="E35" s="67"/>
      <c r="F35" s="67"/>
      <c r="G35" s="67"/>
      <c r="H35" s="97">
        <v>0</v>
      </c>
    </row>
    <row r="36" spans="1:8" x14ac:dyDescent="0.25">
      <c r="A36" s="67" t="s">
        <v>64</v>
      </c>
      <c r="B36" s="67" t="s">
        <v>65</v>
      </c>
      <c r="C36" s="67"/>
      <c r="D36" s="73">
        <v>8</v>
      </c>
      <c r="E36" s="73">
        <v>136.22999999999999</v>
      </c>
      <c r="F36" s="73">
        <v>0.56999999999999995</v>
      </c>
      <c r="G36" s="73">
        <v>8</v>
      </c>
      <c r="H36" s="97">
        <v>152.80000000000001</v>
      </c>
    </row>
    <row r="37" spans="1:8" x14ac:dyDescent="0.25">
      <c r="A37" s="67" t="s">
        <v>67</v>
      </c>
      <c r="B37" s="67" t="s">
        <v>68</v>
      </c>
      <c r="C37" s="67" t="s">
        <v>30</v>
      </c>
      <c r="D37" s="73">
        <v>8</v>
      </c>
      <c r="E37" s="73">
        <v>145.12</v>
      </c>
      <c r="F37" s="73">
        <v>10.25</v>
      </c>
      <c r="G37" s="73">
        <v>27.22</v>
      </c>
      <c r="H37" s="97">
        <v>190.59</v>
      </c>
    </row>
    <row r="38" spans="1:8" x14ac:dyDescent="0.25">
      <c r="A38" s="67" t="s">
        <v>71</v>
      </c>
      <c r="B38" s="67" t="s">
        <v>72</v>
      </c>
      <c r="C38" s="67"/>
      <c r="D38" s="73">
        <v>8</v>
      </c>
      <c r="E38" s="73">
        <v>135.72</v>
      </c>
      <c r="F38" s="73">
        <v>6.39</v>
      </c>
      <c r="G38" s="73">
        <v>16</v>
      </c>
      <c r="H38" s="97">
        <v>166.11</v>
      </c>
    </row>
    <row r="39" spans="1:8" x14ac:dyDescent="0.25">
      <c r="A39" s="67" t="s">
        <v>76</v>
      </c>
      <c r="B39" s="67" t="s">
        <v>77</v>
      </c>
      <c r="C39" s="67" t="s">
        <v>50</v>
      </c>
      <c r="D39" s="73">
        <v>8</v>
      </c>
      <c r="E39" s="73">
        <v>150.05000000000001</v>
      </c>
      <c r="F39" s="73">
        <v>16.43</v>
      </c>
      <c r="G39" s="67"/>
      <c r="H39" s="97">
        <v>174.48</v>
      </c>
    </row>
    <row r="40" spans="1:8" x14ac:dyDescent="0.25">
      <c r="A40" s="67" t="s">
        <v>80</v>
      </c>
      <c r="B40" s="67" t="s">
        <v>81</v>
      </c>
      <c r="C40" s="67"/>
      <c r="D40" s="73">
        <v>8</v>
      </c>
      <c r="E40" s="73">
        <v>87.25</v>
      </c>
      <c r="F40" s="67"/>
      <c r="G40" s="73">
        <v>60.5</v>
      </c>
      <c r="H40" s="97">
        <v>155.75</v>
      </c>
    </row>
    <row r="41" spans="1:8" x14ac:dyDescent="0.25">
      <c r="A41" s="67" t="s">
        <v>89</v>
      </c>
      <c r="B41" s="67" t="s">
        <v>90</v>
      </c>
      <c r="C41" s="67" t="s">
        <v>30</v>
      </c>
      <c r="D41" s="73">
        <v>8</v>
      </c>
      <c r="E41" s="73">
        <v>126.33</v>
      </c>
      <c r="F41" s="67"/>
      <c r="G41" s="73">
        <v>26.75</v>
      </c>
      <c r="H41" s="97">
        <v>161.08000000000001</v>
      </c>
    </row>
    <row r="42" spans="1:8" x14ac:dyDescent="0.25">
      <c r="A42" s="67" t="s">
        <v>111</v>
      </c>
      <c r="B42" s="67" t="s">
        <v>112</v>
      </c>
      <c r="C42" s="67" t="s">
        <v>113</v>
      </c>
      <c r="D42" s="67"/>
      <c r="E42" s="73">
        <v>72.680000000000007</v>
      </c>
      <c r="F42" s="67"/>
      <c r="G42" s="73">
        <v>8</v>
      </c>
      <c r="H42" s="97">
        <v>80.680000000000007</v>
      </c>
    </row>
    <row r="43" spans="1:8" x14ac:dyDescent="0.25">
      <c r="A43" s="67" t="s">
        <v>118</v>
      </c>
      <c r="B43" s="67" t="s">
        <v>119</v>
      </c>
      <c r="C43" s="67" t="s">
        <v>50</v>
      </c>
      <c r="D43" s="73">
        <v>8</v>
      </c>
      <c r="E43" s="73">
        <v>143.85</v>
      </c>
      <c r="F43" s="73">
        <v>12.25</v>
      </c>
      <c r="G43" s="73">
        <v>4</v>
      </c>
      <c r="H43" s="97">
        <v>168.1</v>
      </c>
    </row>
    <row r="44" spans="1:8" x14ac:dyDescent="0.25">
      <c r="A44" s="67" t="s">
        <v>132</v>
      </c>
      <c r="B44" s="67" t="s">
        <v>133</v>
      </c>
      <c r="C44" s="67" t="s">
        <v>38</v>
      </c>
      <c r="D44" s="73">
        <v>8</v>
      </c>
      <c r="E44" s="73">
        <v>152.12</v>
      </c>
      <c r="F44" s="73">
        <v>16.97</v>
      </c>
      <c r="G44" s="67"/>
      <c r="H44" s="97">
        <v>177.09</v>
      </c>
    </row>
    <row r="45" spans="1:8" x14ac:dyDescent="0.25">
      <c r="A45" s="67" t="s">
        <v>137</v>
      </c>
      <c r="B45" s="67" t="s">
        <v>138</v>
      </c>
      <c r="C45" s="67"/>
      <c r="D45" s="67"/>
      <c r="E45" s="73">
        <v>16.5</v>
      </c>
      <c r="F45" s="67"/>
      <c r="G45" s="67"/>
      <c r="H45" s="97">
        <v>16.5</v>
      </c>
    </row>
    <row r="46" spans="1:8" x14ac:dyDescent="0.25">
      <c r="A46" s="67" t="s">
        <v>440</v>
      </c>
      <c r="B46" s="67" t="s">
        <v>441</v>
      </c>
      <c r="C46" s="67" t="s">
        <v>442</v>
      </c>
      <c r="D46" s="73">
        <v>8</v>
      </c>
      <c r="E46" s="73">
        <v>141.33000000000001</v>
      </c>
      <c r="F46" s="73">
        <v>8.48</v>
      </c>
      <c r="G46" s="67"/>
      <c r="H46" s="97">
        <v>157.81</v>
      </c>
    </row>
    <row r="47" spans="1:8" x14ac:dyDescent="0.25">
      <c r="H47" s="99">
        <f>SUM(H5:H46)</f>
        <v>3871.6700000000005</v>
      </c>
    </row>
  </sheetData>
  <mergeCells count="3">
    <mergeCell ref="B1:J1"/>
    <mergeCell ref="A2:J2"/>
    <mergeCell ref="D3:H3"/>
  </mergeCells>
  <pageMargins left="1" right="1" top="1" bottom="1" header="1" footer="1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"/>
  <sheetViews>
    <sheetView workbookViewId="0">
      <selection activeCell="U18" sqref="U18"/>
    </sheetView>
  </sheetViews>
  <sheetFormatPr defaultColWidth="9.33203125" defaultRowHeight="15" x14ac:dyDescent="0.25"/>
  <cols>
    <col min="1" max="1" width="9.33203125" style="116"/>
    <col min="2" max="2" width="23.5" style="116" bestFit="1" customWidth="1"/>
    <col min="3" max="3" width="12.83203125" style="116" bestFit="1" customWidth="1"/>
    <col min="4" max="16384" width="9.33203125" style="116"/>
  </cols>
  <sheetData>
    <row r="1" spans="1:13" x14ac:dyDescent="0.25">
      <c r="A1" s="116" t="s">
        <v>446</v>
      </c>
    </row>
    <row r="2" spans="1:13" x14ac:dyDescent="0.25">
      <c r="A2" s="116" t="s">
        <v>500</v>
      </c>
    </row>
    <row r="3" spans="1:13" x14ac:dyDescent="0.25">
      <c r="A3" s="116" t="s">
        <v>448</v>
      </c>
      <c r="B3" s="116" t="s">
        <v>449</v>
      </c>
      <c r="C3" s="116" t="s">
        <v>423</v>
      </c>
      <c r="D3" s="116" t="s">
        <v>450</v>
      </c>
    </row>
    <row r="4" spans="1:13" x14ac:dyDescent="0.25">
      <c r="A4" s="116" t="s">
        <v>451</v>
      </c>
      <c r="B4" s="116">
        <v>19</v>
      </c>
      <c r="C4" s="116">
        <v>2961.22</v>
      </c>
      <c r="D4" s="116">
        <v>155.85</v>
      </c>
    </row>
    <row r="5" spans="1:13" x14ac:dyDescent="0.25">
      <c r="A5" s="116" t="s">
        <v>452</v>
      </c>
      <c r="B5" s="116">
        <v>10</v>
      </c>
      <c r="C5" s="116">
        <v>584.9</v>
      </c>
      <c r="D5" s="116">
        <v>58.49</v>
      </c>
    </row>
    <row r="6" spans="1:13" x14ac:dyDescent="0.25">
      <c r="A6" s="116" t="s">
        <v>453</v>
      </c>
      <c r="B6" s="116">
        <v>4</v>
      </c>
      <c r="C6" s="116" t="s">
        <v>454</v>
      </c>
      <c r="D6" s="116" t="s">
        <v>454</v>
      </c>
    </row>
    <row r="7" spans="1:13" x14ac:dyDescent="0.25">
      <c r="A7" s="116" t="s">
        <v>455</v>
      </c>
      <c r="B7" s="116">
        <v>23</v>
      </c>
      <c r="C7" s="116" t="s">
        <v>454</v>
      </c>
      <c r="D7" s="116" t="s">
        <v>454</v>
      </c>
    </row>
    <row r="9" spans="1:13" x14ac:dyDescent="0.25">
      <c r="A9" s="116" t="s">
        <v>456</v>
      </c>
      <c r="B9" s="116" t="s">
        <v>457</v>
      </c>
      <c r="C9" s="116" t="s">
        <v>160</v>
      </c>
      <c r="D9" s="116" t="s">
        <v>458</v>
      </c>
      <c r="E9" s="116" t="s">
        <v>459</v>
      </c>
      <c r="F9" s="116" t="s">
        <v>460</v>
      </c>
      <c r="G9" s="116" t="s">
        <v>461</v>
      </c>
      <c r="H9" s="116" t="s">
        <v>462</v>
      </c>
      <c r="I9" s="116" t="s">
        <v>463</v>
      </c>
      <c r="J9" s="116" t="s">
        <v>423</v>
      </c>
      <c r="K9" s="116" t="s">
        <v>450</v>
      </c>
      <c r="L9" s="116" t="s">
        <v>464</v>
      </c>
      <c r="M9" s="116" t="s">
        <v>501</v>
      </c>
    </row>
    <row r="10" spans="1:13" x14ac:dyDescent="0.25">
      <c r="A10" s="116">
        <v>1</v>
      </c>
      <c r="B10" s="116" t="s">
        <v>466</v>
      </c>
      <c r="C10" s="117">
        <v>41407</v>
      </c>
      <c r="F10" s="116">
        <v>600</v>
      </c>
      <c r="G10" s="116">
        <v>600</v>
      </c>
      <c r="I10" s="116">
        <v>19</v>
      </c>
      <c r="J10" s="116">
        <v>156.16999999999999</v>
      </c>
      <c r="K10" s="116">
        <v>156.16999999999999</v>
      </c>
      <c r="L10" s="116" t="s">
        <v>467</v>
      </c>
      <c r="M10" s="116">
        <v>156.16999999999999</v>
      </c>
    </row>
    <row r="11" spans="1:13" x14ac:dyDescent="0.25">
      <c r="A11" s="116">
        <v>2</v>
      </c>
      <c r="B11" s="116" t="s">
        <v>468</v>
      </c>
      <c r="C11" s="117">
        <v>38257</v>
      </c>
      <c r="F11" s="116">
        <v>600</v>
      </c>
      <c r="G11" s="116">
        <v>600</v>
      </c>
      <c r="I11" s="116">
        <v>21</v>
      </c>
      <c r="J11" s="116">
        <v>165.19</v>
      </c>
      <c r="K11" s="116">
        <v>165.19</v>
      </c>
      <c r="L11" s="116" t="s">
        <v>467</v>
      </c>
      <c r="M11" s="116">
        <v>165.19</v>
      </c>
    </row>
    <row r="12" spans="1:13" x14ac:dyDescent="0.25">
      <c r="A12" s="116">
        <v>3</v>
      </c>
      <c r="B12" s="116" t="s">
        <v>469</v>
      </c>
      <c r="C12" s="117">
        <v>38790</v>
      </c>
      <c r="F12" s="116">
        <v>400</v>
      </c>
      <c r="G12" s="116">
        <v>400</v>
      </c>
      <c r="I12" s="116">
        <v>17</v>
      </c>
      <c r="J12" s="116">
        <v>140.53</v>
      </c>
      <c r="K12" s="116">
        <v>140.53</v>
      </c>
      <c r="L12" s="116" t="s">
        <v>467</v>
      </c>
      <c r="M12" s="116">
        <v>140.53</v>
      </c>
    </row>
    <row r="13" spans="1:13" x14ac:dyDescent="0.25">
      <c r="A13" s="116">
        <v>4</v>
      </c>
      <c r="B13" s="116" t="s">
        <v>470</v>
      </c>
      <c r="C13" s="117">
        <v>42392</v>
      </c>
      <c r="F13" s="116">
        <v>600</v>
      </c>
      <c r="G13" s="116">
        <v>600</v>
      </c>
      <c r="I13" s="116">
        <v>20</v>
      </c>
      <c r="J13" s="116">
        <v>165.16</v>
      </c>
      <c r="K13" s="116">
        <v>165.16</v>
      </c>
      <c r="L13" s="116" t="s">
        <v>467</v>
      </c>
      <c r="M13" s="116">
        <v>165.16</v>
      </c>
    </row>
    <row r="14" spans="1:13" x14ac:dyDescent="0.25">
      <c r="A14" s="116">
        <v>5</v>
      </c>
      <c r="B14" s="116" t="s">
        <v>471</v>
      </c>
      <c r="C14" s="117">
        <v>42534</v>
      </c>
      <c r="F14" s="116">
        <v>600</v>
      </c>
      <c r="G14" s="116">
        <v>600</v>
      </c>
      <c r="I14" s="116">
        <v>20</v>
      </c>
      <c r="J14" s="116">
        <v>181.63</v>
      </c>
      <c r="K14" s="116">
        <v>181.63</v>
      </c>
      <c r="L14" s="116" t="s">
        <v>467</v>
      </c>
      <c r="M14" s="116">
        <v>181.63</v>
      </c>
    </row>
    <row r="15" spans="1:13" x14ac:dyDescent="0.25">
      <c r="A15" s="116">
        <v>6</v>
      </c>
      <c r="B15" s="116" t="s">
        <v>472</v>
      </c>
      <c r="C15" s="117">
        <v>38412</v>
      </c>
      <c r="F15" s="116">
        <v>600</v>
      </c>
      <c r="G15" s="116">
        <v>600</v>
      </c>
      <c r="I15" s="116">
        <v>16</v>
      </c>
      <c r="J15" s="116">
        <v>151.4</v>
      </c>
      <c r="K15" s="116">
        <v>151.4</v>
      </c>
      <c r="L15" s="116" t="s">
        <v>467</v>
      </c>
      <c r="M15" s="116">
        <v>151.4</v>
      </c>
    </row>
    <row r="16" spans="1:13" x14ac:dyDescent="0.25">
      <c r="A16" s="116">
        <v>7</v>
      </c>
      <c r="B16" s="116" t="s">
        <v>473</v>
      </c>
      <c r="C16" s="117">
        <v>43620</v>
      </c>
      <c r="F16" s="116">
        <v>400</v>
      </c>
      <c r="G16" s="116">
        <v>400</v>
      </c>
      <c r="I16" s="116">
        <v>20</v>
      </c>
      <c r="J16" s="116">
        <v>172.2</v>
      </c>
      <c r="K16" s="116">
        <v>172.2</v>
      </c>
      <c r="L16" s="116" t="s">
        <v>467</v>
      </c>
      <c r="M16" s="116">
        <v>172.2</v>
      </c>
    </row>
    <row r="17" spans="1:13" x14ac:dyDescent="0.25">
      <c r="A17" s="116">
        <v>8</v>
      </c>
      <c r="B17" s="116" t="s">
        <v>474</v>
      </c>
      <c r="C17" s="117">
        <v>36578</v>
      </c>
      <c r="F17" s="116">
        <v>600</v>
      </c>
      <c r="G17" s="116">
        <v>600</v>
      </c>
      <c r="I17" s="116">
        <v>20</v>
      </c>
      <c r="J17" s="116">
        <v>145.62</v>
      </c>
      <c r="K17" s="116">
        <v>145.62</v>
      </c>
      <c r="L17" s="116" t="s">
        <v>467</v>
      </c>
      <c r="M17" s="116">
        <v>145.62</v>
      </c>
    </row>
    <row r="18" spans="1:13" x14ac:dyDescent="0.25">
      <c r="A18" s="116">
        <v>9</v>
      </c>
      <c r="B18" s="116" t="s">
        <v>502</v>
      </c>
      <c r="C18" s="117">
        <v>36587</v>
      </c>
      <c r="E18" s="116" t="s">
        <v>349</v>
      </c>
      <c r="F18" s="116">
        <v>100</v>
      </c>
      <c r="G18" s="116">
        <v>200</v>
      </c>
      <c r="I18" s="116">
        <v>0</v>
      </c>
      <c r="J18" s="116">
        <v>0</v>
      </c>
      <c r="K18" s="116">
        <v>0</v>
      </c>
      <c r="L18" s="116" t="s">
        <v>476</v>
      </c>
      <c r="M18" s="116">
        <v>0</v>
      </c>
    </row>
    <row r="19" spans="1:13" x14ac:dyDescent="0.25">
      <c r="A19" s="116">
        <v>10</v>
      </c>
      <c r="B19" s="116" t="s">
        <v>475</v>
      </c>
      <c r="C19" s="117">
        <v>43087</v>
      </c>
      <c r="F19" s="116">
        <v>400</v>
      </c>
      <c r="G19" s="116">
        <v>400</v>
      </c>
      <c r="I19" s="116">
        <v>14</v>
      </c>
      <c r="J19" s="116">
        <v>107.43</v>
      </c>
      <c r="K19" s="116">
        <v>107.43</v>
      </c>
      <c r="L19" s="116" t="s">
        <v>476</v>
      </c>
      <c r="M19" s="116">
        <v>107.43</v>
      </c>
    </row>
    <row r="20" spans="1:13" x14ac:dyDescent="0.25">
      <c r="A20" s="116">
        <v>11</v>
      </c>
      <c r="B20" s="116" t="s">
        <v>477</v>
      </c>
      <c r="C20" s="117">
        <v>39084</v>
      </c>
      <c r="F20" s="116">
        <v>400</v>
      </c>
      <c r="G20" s="116">
        <v>400</v>
      </c>
      <c r="I20" s="116">
        <v>17</v>
      </c>
      <c r="J20" s="116">
        <v>143.13</v>
      </c>
      <c r="K20" s="116">
        <v>143.13</v>
      </c>
      <c r="L20" s="116" t="s">
        <v>467</v>
      </c>
      <c r="M20" s="116">
        <v>143.13</v>
      </c>
    </row>
    <row r="21" spans="1:13" x14ac:dyDescent="0.25">
      <c r="A21" s="116">
        <v>12</v>
      </c>
      <c r="B21" s="116" t="s">
        <v>478</v>
      </c>
      <c r="C21" s="117">
        <v>43003</v>
      </c>
      <c r="F21" s="116">
        <v>400</v>
      </c>
      <c r="G21" s="116">
        <v>400</v>
      </c>
      <c r="I21" s="116">
        <v>16</v>
      </c>
      <c r="J21" s="116">
        <v>133.09</v>
      </c>
      <c r="K21" s="116">
        <v>133.09</v>
      </c>
      <c r="L21" s="116" t="s">
        <v>467</v>
      </c>
      <c r="M21" s="116">
        <v>133.09</v>
      </c>
    </row>
    <row r="22" spans="1:13" x14ac:dyDescent="0.25">
      <c r="A22" s="116">
        <v>13</v>
      </c>
      <c r="B22" s="116" t="s">
        <v>479</v>
      </c>
      <c r="C22" s="117">
        <v>41162</v>
      </c>
      <c r="F22" s="116">
        <v>400</v>
      </c>
      <c r="G22" s="116">
        <v>400</v>
      </c>
      <c r="I22" s="116">
        <v>20</v>
      </c>
      <c r="J22" s="116">
        <v>167.86</v>
      </c>
      <c r="K22" s="116">
        <v>167.86</v>
      </c>
      <c r="L22" s="116" t="s">
        <v>467</v>
      </c>
      <c r="M22" s="116">
        <v>167.86</v>
      </c>
    </row>
    <row r="23" spans="1:13" x14ac:dyDescent="0.25">
      <c r="A23" s="116">
        <v>14</v>
      </c>
      <c r="B23" s="116" t="s">
        <v>480</v>
      </c>
      <c r="C23" s="117">
        <v>43327</v>
      </c>
      <c r="F23" s="116">
        <v>400</v>
      </c>
      <c r="G23" s="116">
        <v>400</v>
      </c>
      <c r="I23" s="116">
        <v>19</v>
      </c>
      <c r="J23" s="116">
        <v>149.47</v>
      </c>
      <c r="K23" s="116">
        <v>149.47</v>
      </c>
      <c r="L23" s="116" t="s">
        <v>467</v>
      </c>
      <c r="M23" s="116">
        <v>149.47</v>
      </c>
    </row>
    <row r="24" spans="1:13" x14ac:dyDescent="0.25">
      <c r="A24" s="116">
        <v>15</v>
      </c>
      <c r="B24" s="116" t="s">
        <v>481</v>
      </c>
      <c r="C24" s="117">
        <v>39281</v>
      </c>
      <c r="F24" s="116">
        <v>600</v>
      </c>
      <c r="G24" s="116">
        <v>600</v>
      </c>
      <c r="I24" s="116">
        <v>11</v>
      </c>
      <c r="J24" s="116">
        <v>87.27</v>
      </c>
      <c r="K24" s="116">
        <v>87.27</v>
      </c>
      <c r="L24" s="116" t="s">
        <v>476</v>
      </c>
      <c r="M24" s="116">
        <v>87.27</v>
      </c>
    </row>
    <row r="25" spans="1:13" x14ac:dyDescent="0.25">
      <c r="A25" s="116">
        <v>16</v>
      </c>
      <c r="B25" s="116" t="s">
        <v>482</v>
      </c>
      <c r="C25" s="117">
        <v>36578</v>
      </c>
      <c r="F25" s="116">
        <v>400</v>
      </c>
      <c r="G25" s="116">
        <v>400</v>
      </c>
      <c r="I25" s="116">
        <v>16</v>
      </c>
      <c r="J25" s="116">
        <v>138.62</v>
      </c>
      <c r="K25" s="116">
        <v>138.62</v>
      </c>
      <c r="L25" s="116" t="s">
        <v>467</v>
      </c>
      <c r="M25" s="116">
        <v>138.62</v>
      </c>
    </row>
    <row r="26" spans="1:13" x14ac:dyDescent="0.25">
      <c r="A26" s="116">
        <v>17</v>
      </c>
      <c r="B26" s="116" t="s">
        <v>483</v>
      </c>
      <c r="C26" s="117">
        <v>42856</v>
      </c>
      <c r="F26" s="116">
        <v>600</v>
      </c>
      <c r="G26" s="116">
        <v>600</v>
      </c>
      <c r="I26" s="116">
        <v>20</v>
      </c>
      <c r="J26" s="116">
        <v>163.83000000000001</v>
      </c>
      <c r="K26" s="116">
        <v>163.83000000000001</v>
      </c>
      <c r="L26" s="116" t="s">
        <v>467</v>
      </c>
      <c r="M26" s="116">
        <v>163.83000000000001</v>
      </c>
    </row>
    <row r="27" spans="1:13" x14ac:dyDescent="0.25">
      <c r="A27" s="116">
        <v>18</v>
      </c>
      <c r="B27" s="116" t="s">
        <v>484</v>
      </c>
      <c r="C27" s="117">
        <v>36950</v>
      </c>
      <c r="F27" s="116">
        <v>400</v>
      </c>
      <c r="G27" s="116">
        <v>400</v>
      </c>
      <c r="I27" s="116">
        <v>24</v>
      </c>
      <c r="J27" s="116">
        <v>67.72</v>
      </c>
      <c r="K27" s="116">
        <v>67.72</v>
      </c>
      <c r="L27" s="116" t="s">
        <v>476</v>
      </c>
      <c r="M27" s="116">
        <v>67.72</v>
      </c>
    </row>
    <row r="28" spans="1:13" x14ac:dyDescent="0.25">
      <c r="A28" s="116">
        <v>19</v>
      </c>
      <c r="B28" s="116" t="s">
        <v>485</v>
      </c>
      <c r="C28" s="117">
        <v>43676</v>
      </c>
      <c r="F28" s="116">
        <v>400</v>
      </c>
      <c r="G28" s="116">
        <v>400</v>
      </c>
      <c r="I28" s="116">
        <v>22</v>
      </c>
      <c r="J28" s="116">
        <v>162.01</v>
      </c>
      <c r="K28" s="116">
        <v>162.01</v>
      </c>
      <c r="L28" s="116" t="s">
        <v>467</v>
      </c>
      <c r="M28" s="116">
        <v>162.01</v>
      </c>
    </row>
    <row r="29" spans="1:13" x14ac:dyDescent="0.25">
      <c r="A29" s="116">
        <v>20</v>
      </c>
      <c r="B29" s="116" t="s">
        <v>486</v>
      </c>
      <c r="C29" s="117">
        <v>43726</v>
      </c>
      <c r="F29" s="116">
        <v>400</v>
      </c>
      <c r="G29" s="116">
        <v>400</v>
      </c>
      <c r="I29" s="116">
        <v>17</v>
      </c>
      <c r="J29" s="116">
        <v>135.69</v>
      </c>
      <c r="K29" s="116">
        <v>135.69</v>
      </c>
      <c r="L29" s="116" t="s">
        <v>467</v>
      </c>
      <c r="M29" s="116">
        <v>135.69</v>
      </c>
    </row>
    <row r="30" spans="1:13" x14ac:dyDescent="0.25">
      <c r="A30" s="116">
        <v>21</v>
      </c>
      <c r="B30" s="116" t="s">
        <v>487</v>
      </c>
      <c r="C30" s="117">
        <v>39150</v>
      </c>
      <c r="F30" s="116">
        <v>400</v>
      </c>
      <c r="G30" s="116">
        <v>400</v>
      </c>
      <c r="I30" s="116">
        <v>15</v>
      </c>
      <c r="J30" s="116">
        <v>94.39</v>
      </c>
      <c r="K30" s="116">
        <v>94.39</v>
      </c>
      <c r="L30" s="116" t="s">
        <v>476</v>
      </c>
      <c r="M30" s="116">
        <v>94.39</v>
      </c>
    </row>
    <row r="31" spans="1:13" x14ac:dyDescent="0.25">
      <c r="A31" s="116">
        <v>22</v>
      </c>
      <c r="B31" s="116" t="s">
        <v>488</v>
      </c>
      <c r="C31" s="117">
        <v>43778</v>
      </c>
      <c r="F31" s="116">
        <v>400</v>
      </c>
      <c r="G31" s="116">
        <v>400</v>
      </c>
      <c r="I31" s="116">
        <v>2</v>
      </c>
      <c r="J31" s="116">
        <v>8.06</v>
      </c>
      <c r="K31" s="116">
        <v>8.06</v>
      </c>
      <c r="L31" s="116" t="s">
        <v>476</v>
      </c>
      <c r="M31" s="116">
        <v>8.06</v>
      </c>
    </row>
    <row r="32" spans="1:13" x14ac:dyDescent="0.25">
      <c r="A32" s="116">
        <v>23</v>
      </c>
      <c r="B32" s="116" t="s">
        <v>489</v>
      </c>
      <c r="C32" s="117">
        <v>36704</v>
      </c>
      <c r="F32" s="116">
        <v>400</v>
      </c>
      <c r="G32" s="116">
        <v>400</v>
      </c>
      <c r="I32" s="116">
        <v>18</v>
      </c>
      <c r="J32" s="116">
        <v>113.03</v>
      </c>
      <c r="K32" s="116">
        <v>113.03</v>
      </c>
      <c r="L32" s="116" t="s">
        <v>476</v>
      </c>
      <c r="M32" s="116">
        <v>113.03</v>
      </c>
    </row>
    <row r="33" spans="1:13" x14ac:dyDescent="0.25">
      <c r="A33" s="116">
        <v>24</v>
      </c>
      <c r="B33" s="116" t="s">
        <v>491</v>
      </c>
      <c r="C33" s="117">
        <v>39664</v>
      </c>
      <c r="F33" s="116">
        <v>400</v>
      </c>
      <c r="G33" s="116">
        <v>400</v>
      </c>
      <c r="I33" s="116">
        <v>21</v>
      </c>
      <c r="J33" s="116">
        <v>148.19</v>
      </c>
      <c r="K33" s="116">
        <v>148.19</v>
      </c>
      <c r="L33" s="116" t="s">
        <v>467</v>
      </c>
      <c r="M33" s="116">
        <v>148.19</v>
      </c>
    </row>
    <row r="34" spans="1:13" x14ac:dyDescent="0.25">
      <c r="A34" s="116">
        <v>25</v>
      </c>
      <c r="B34" s="116" t="s">
        <v>492</v>
      </c>
      <c r="C34" s="117">
        <v>41115</v>
      </c>
      <c r="F34" s="116">
        <v>500</v>
      </c>
      <c r="G34" s="116">
        <v>500</v>
      </c>
      <c r="I34" s="116">
        <v>22</v>
      </c>
      <c r="J34" s="116">
        <v>35.5</v>
      </c>
      <c r="K34" s="116">
        <v>35.5</v>
      </c>
      <c r="L34" s="116" t="s">
        <v>476</v>
      </c>
      <c r="M34" s="116">
        <v>35.5</v>
      </c>
    </row>
    <row r="35" spans="1:13" x14ac:dyDescent="0.25">
      <c r="A35" s="116">
        <v>26</v>
      </c>
      <c r="B35" s="116" t="s">
        <v>493</v>
      </c>
      <c r="C35" s="117">
        <v>39476</v>
      </c>
      <c r="F35" s="116">
        <v>600</v>
      </c>
      <c r="G35" s="116">
        <v>600</v>
      </c>
      <c r="I35" s="116">
        <v>8</v>
      </c>
      <c r="J35" s="116">
        <v>71.5</v>
      </c>
      <c r="K35" s="116">
        <v>71.5</v>
      </c>
      <c r="L35" s="116" t="s">
        <v>476</v>
      </c>
      <c r="M35" s="116">
        <v>71.5</v>
      </c>
    </row>
    <row r="36" spans="1:13" x14ac:dyDescent="0.25">
      <c r="A36" s="116">
        <v>27</v>
      </c>
      <c r="B36" s="116" t="s">
        <v>494</v>
      </c>
      <c r="C36" s="117">
        <v>43787</v>
      </c>
      <c r="F36" s="116">
        <v>600</v>
      </c>
      <c r="G36" s="116">
        <v>600</v>
      </c>
      <c r="I36" s="116">
        <v>22</v>
      </c>
      <c r="J36" s="116">
        <v>175.93</v>
      </c>
      <c r="K36" s="116">
        <v>175.93</v>
      </c>
      <c r="L36" s="116" t="s">
        <v>467</v>
      </c>
      <c r="M36" s="116">
        <v>175.93</v>
      </c>
    </row>
    <row r="37" spans="1:13" x14ac:dyDescent="0.25">
      <c r="A37" s="116">
        <v>28</v>
      </c>
      <c r="B37" s="116" t="s">
        <v>503</v>
      </c>
      <c r="C37" s="117">
        <v>42856</v>
      </c>
      <c r="E37" s="116" t="s">
        <v>349</v>
      </c>
      <c r="F37" s="116">
        <v>500</v>
      </c>
      <c r="G37" s="116">
        <v>500</v>
      </c>
      <c r="I37" s="116">
        <v>0</v>
      </c>
      <c r="J37" s="116">
        <v>0</v>
      </c>
      <c r="K37" s="116">
        <v>0</v>
      </c>
      <c r="L37" s="116" t="s">
        <v>476</v>
      </c>
      <c r="M37" s="116">
        <v>0</v>
      </c>
    </row>
    <row r="38" spans="1:13" x14ac:dyDescent="0.25">
      <c r="A38" s="116">
        <v>29</v>
      </c>
      <c r="B38" s="116" t="s">
        <v>496</v>
      </c>
      <c r="C38" s="117">
        <v>41030</v>
      </c>
      <c r="F38" s="116">
        <v>400</v>
      </c>
      <c r="G38" s="116">
        <v>400</v>
      </c>
      <c r="I38" s="116">
        <v>24</v>
      </c>
      <c r="J38" s="116">
        <v>165.5</v>
      </c>
      <c r="K38" s="116">
        <v>165.5</v>
      </c>
      <c r="L38" s="116" t="s">
        <v>467</v>
      </c>
      <c r="M38" s="116">
        <v>165.5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workbookViewId="0">
      <selection activeCell="A33" sqref="A33"/>
    </sheetView>
  </sheetViews>
  <sheetFormatPr defaultColWidth="9.33203125" defaultRowHeight="15" x14ac:dyDescent="0.25"/>
  <cols>
    <col min="1" max="1" width="45.5" style="114" bestFit="1" customWidth="1"/>
    <col min="2" max="2" width="23.5" style="114" bestFit="1" customWidth="1"/>
    <col min="3" max="3" width="12.83203125" style="114" bestFit="1" customWidth="1"/>
    <col min="4" max="4" width="25.83203125" style="114" bestFit="1" customWidth="1"/>
    <col min="5" max="9" width="9.33203125" style="114"/>
    <col min="10" max="10" width="12.83203125" style="114" bestFit="1" customWidth="1"/>
    <col min="11" max="11" width="25.83203125" style="114" bestFit="1" customWidth="1"/>
    <col min="12" max="16384" width="9.33203125" style="114"/>
  </cols>
  <sheetData>
    <row r="1" spans="1:13" x14ac:dyDescent="0.25">
      <c r="A1" s="114" t="s">
        <v>446</v>
      </c>
    </row>
    <row r="2" spans="1:13" x14ac:dyDescent="0.25">
      <c r="A2" s="114" t="s">
        <v>447</v>
      </c>
    </row>
    <row r="3" spans="1:13" x14ac:dyDescent="0.25">
      <c r="A3" s="114" t="s">
        <v>448</v>
      </c>
      <c r="B3" s="114" t="s">
        <v>449</v>
      </c>
      <c r="C3" s="114" t="s">
        <v>423</v>
      </c>
      <c r="D3" s="114" t="s">
        <v>450</v>
      </c>
    </row>
    <row r="4" spans="1:13" x14ac:dyDescent="0.25">
      <c r="A4" s="114" t="s">
        <v>451</v>
      </c>
      <c r="B4" s="114">
        <v>21</v>
      </c>
      <c r="C4" s="114">
        <v>3729.02</v>
      </c>
      <c r="D4" s="114">
        <v>177.57</v>
      </c>
    </row>
    <row r="5" spans="1:13" x14ac:dyDescent="0.25">
      <c r="A5" s="114" t="s">
        <v>452</v>
      </c>
      <c r="B5" s="114">
        <v>10</v>
      </c>
      <c r="C5" s="114">
        <v>583.69000000000005</v>
      </c>
      <c r="D5" s="114">
        <v>58.37</v>
      </c>
    </row>
    <row r="6" spans="1:13" x14ac:dyDescent="0.25">
      <c r="A6" s="114" t="s">
        <v>453</v>
      </c>
      <c r="B6" s="114">
        <v>4</v>
      </c>
      <c r="C6" s="114" t="s">
        <v>454</v>
      </c>
      <c r="D6" s="114" t="s">
        <v>454</v>
      </c>
    </row>
    <row r="7" spans="1:13" x14ac:dyDescent="0.25">
      <c r="A7" s="114" t="s">
        <v>455</v>
      </c>
      <c r="B7" s="114">
        <v>25</v>
      </c>
      <c r="C7" s="114" t="s">
        <v>454</v>
      </c>
      <c r="D7" s="114" t="s">
        <v>454</v>
      </c>
    </row>
    <row r="9" spans="1:13" x14ac:dyDescent="0.25">
      <c r="A9" s="114" t="s">
        <v>456</v>
      </c>
      <c r="B9" s="114" t="s">
        <v>457</v>
      </c>
      <c r="C9" s="114" t="s">
        <v>160</v>
      </c>
      <c r="D9" s="114" t="s">
        <v>458</v>
      </c>
      <c r="E9" s="114" t="s">
        <v>459</v>
      </c>
      <c r="F9" s="114" t="s">
        <v>460</v>
      </c>
      <c r="G9" s="114" t="s">
        <v>461</v>
      </c>
      <c r="H9" s="114" t="s">
        <v>462</v>
      </c>
      <c r="I9" s="114" t="s">
        <v>463</v>
      </c>
      <c r="J9" s="114" t="s">
        <v>423</v>
      </c>
      <c r="K9" s="114" t="s">
        <v>450</v>
      </c>
      <c r="L9" s="114" t="s">
        <v>464</v>
      </c>
      <c r="M9" s="114" t="s">
        <v>465</v>
      </c>
    </row>
    <row r="10" spans="1:13" x14ac:dyDescent="0.25">
      <c r="A10" s="114">
        <v>1</v>
      </c>
      <c r="B10" s="114" t="s">
        <v>466</v>
      </c>
      <c r="C10" s="115">
        <v>41407</v>
      </c>
      <c r="F10" s="114">
        <v>600</v>
      </c>
      <c r="G10" s="114">
        <v>600</v>
      </c>
      <c r="I10" s="114">
        <v>23</v>
      </c>
      <c r="J10" s="114">
        <v>184.31</v>
      </c>
      <c r="K10" s="114">
        <v>184.31</v>
      </c>
      <c r="L10" s="114" t="s">
        <v>467</v>
      </c>
      <c r="M10" s="114">
        <v>184.31</v>
      </c>
    </row>
    <row r="11" spans="1:13" x14ac:dyDescent="0.25">
      <c r="A11" s="114">
        <v>2</v>
      </c>
      <c r="B11" s="114" t="s">
        <v>468</v>
      </c>
      <c r="C11" s="115">
        <v>38257</v>
      </c>
      <c r="F11" s="114">
        <v>600</v>
      </c>
      <c r="G11" s="114">
        <v>600</v>
      </c>
      <c r="I11" s="114">
        <v>23</v>
      </c>
      <c r="J11" s="114">
        <v>191.19</v>
      </c>
      <c r="K11" s="114">
        <v>191.19</v>
      </c>
      <c r="L11" s="114" t="s">
        <v>467</v>
      </c>
      <c r="M11" s="114">
        <v>191.19</v>
      </c>
    </row>
    <row r="12" spans="1:13" x14ac:dyDescent="0.25">
      <c r="A12" s="114">
        <v>3</v>
      </c>
      <c r="B12" s="114" t="s">
        <v>469</v>
      </c>
      <c r="C12" s="115">
        <v>38790</v>
      </c>
      <c r="F12" s="114">
        <v>400</v>
      </c>
      <c r="G12" s="114">
        <v>400</v>
      </c>
      <c r="I12" s="114">
        <v>20</v>
      </c>
      <c r="J12" s="114">
        <v>162.33000000000001</v>
      </c>
      <c r="K12" s="114">
        <v>162.33000000000001</v>
      </c>
      <c r="L12" s="114" t="s">
        <v>467</v>
      </c>
      <c r="M12" s="114">
        <v>162.33000000000001</v>
      </c>
    </row>
    <row r="13" spans="1:13" x14ac:dyDescent="0.25">
      <c r="A13" s="114">
        <v>4</v>
      </c>
      <c r="B13" s="114" t="s">
        <v>470</v>
      </c>
      <c r="C13" s="115">
        <v>42392</v>
      </c>
      <c r="F13" s="114">
        <v>600</v>
      </c>
      <c r="G13" s="114">
        <v>600</v>
      </c>
      <c r="I13" s="114">
        <v>23</v>
      </c>
      <c r="J13" s="114">
        <v>187.96</v>
      </c>
      <c r="K13" s="114">
        <v>187.96</v>
      </c>
      <c r="L13" s="114" t="s">
        <v>467</v>
      </c>
      <c r="M13" s="114">
        <v>187.96</v>
      </c>
    </row>
    <row r="14" spans="1:13" x14ac:dyDescent="0.25">
      <c r="A14" s="114">
        <v>5</v>
      </c>
      <c r="B14" s="114" t="s">
        <v>471</v>
      </c>
      <c r="C14" s="115">
        <v>42534</v>
      </c>
      <c r="F14" s="114">
        <v>600</v>
      </c>
      <c r="G14" s="114">
        <v>600</v>
      </c>
      <c r="I14" s="114">
        <v>21</v>
      </c>
      <c r="J14" s="114">
        <v>195.11</v>
      </c>
      <c r="K14" s="114">
        <v>195.11</v>
      </c>
      <c r="L14" s="114" t="s">
        <v>467</v>
      </c>
      <c r="M14" s="114">
        <v>195.11</v>
      </c>
    </row>
    <row r="15" spans="1:13" x14ac:dyDescent="0.25">
      <c r="A15" s="114">
        <v>6</v>
      </c>
      <c r="B15" s="114" t="s">
        <v>472</v>
      </c>
      <c r="C15" s="115">
        <v>38412</v>
      </c>
      <c r="F15" s="114">
        <v>600</v>
      </c>
      <c r="G15" s="114">
        <v>600</v>
      </c>
      <c r="I15" s="114">
        <v>18</v>
      </c>
      <c r="J15" s="114">
        <v>171.35</v>
      </c>
      <c r="K15" s="114">
        <v>171.35</v>
      </c>
      <c r="L15" s="114" t="s">
        <v>467</v>
      </c>
      <c r="M15" s="114">
        <v>171.35</v>
      </c>
    </row>
    <row r="16" spans="1:13" x14ac:dyDescent="0.25">
      <c r="A16" s="114">
        <v>7</v>
      </c>
      <c r="B16" s="114" t="s">
        <v>473</v>
      </c>
      <c r="C16" s="115">
        <v>43620</v>
      </c>
      <c r="F16" s="114">
        <v>400</v>
      </c>
      <c r="G16" s="114">
        <v>400</v>
      </c>
      <c r="I16" s="114">
        <v>23</v>
      </c>
      <c r="J16" s="114">
        <v>196.07</v>
      </c>
      <c r="K16" s="114">
        <v>196.07</v>
      </c>
      <c r="L16" s="114" t="s">
        <v>467</v>
      </c>
      <c r="M16" s="114">
        <v>196.07</v>
      </c>
    </row>
    <row r="17" spans="1:13" x14ac:dyDescent="0.25">
      <c r="A17" s="114">
        <v>8</v>
      </c>
      <c r="B17" s="114" t="s">
        <v>474</v>
      </c>
      <c r="C17" s="115">
        <v>36578</v>
      </c>
      <c r="F17" s="114">
        <v>600</v>
      </c>
      <c r="G17" s="114">
        <v>600</v>
      </c>
      <c r="I17" s="114">
        <v>23</v>
      </c>
      <c r="J17" s="114">
        <v>165.14</v>
      </c>
      <c r="K17" s="114">
        <v>165.14</v>
      </c>
      <c r="L17" s="114" t="s">
        <v>467</v>
      </c>
      <c r="M17" s="114">
        <v>165.14</v>
      </c>
    </row>
    <row r="18" spans="1:13" x14ac:dyDescent="0.25">
      <c r="A18" s="114">
        <v>10</v>
      </c>
      <c r="B18" s="114" t="s">
        <v>475</v>
      </c>
      <c r="C18" s="115">
        <v>43087</v>
      </c>
      <c r="F18" s="114">
        <v>400</v>
      </c>
      <c r="G18" s="114">
        <v>400</v>
      </c>
      <c r="I18" s="114">
        <v>10</v>
      </c>
      <c r="J18" s="114">
        <v>87.22</v>
      </c>
      <c r="K18" s="114">
        <v>87.22</v>
      </c>
      <c r="L18" s="114" t="s">
        <v>476</v>
      </c>
      <c r="M18" s="114">
        <v>87.22</v>
      </c>
    </row>
    <row r="19" spans="1:13" x14ac:dyDescent="0.25">
      <c r="A19" s="114">
        <v>11</v>
      </c>
      <c r="B19" s="114" t="s">
        <v>477</v>
      </c>
      <c r="C19" s="115">
        <v>39084</v>
      </c>
      <c r="F19" s="114">
        <v>400</v>
      </c>
      <c r="G19" s="114">
        <v>400</v>
      </c>
      <c r="I19" s="114">
        <v>22</v>
      </c>
      <c r="J19" s="114">
        <v>186</v>
      </c>
      <c r="K19" s="114">
        <v>186</v>
      </c>
      <c r="L19" s="114" t="s">
        <v>467</v>
      </c>
      <c r="M19" s="114">
        <v>186</v>
      </c>
    </row>
    <row r="20" spans="1:13" x14ac:dyDescent="0.25">
      <c r="A20" s="114">
        <v>12</v>
      </c>
      <c r="B20" s="114" t="s">
        <v>478</v>
      </c>
      <c r="C20" s="115">
        <v>43003</v>
      </c>
      <c r="F20" s="114">
        <v>400</v>
      </c>
      <c r="G20" s="114">
        <v>400</v>
      </c>
      <c r="I20" s="114">
        <v>19</v>
      </c>
      <c r="J20" s="114">
        <v>158.91999999999999</v>
      </c>
      <c r="K20" s="114">
        <v>158.91999999999999</v>
      </c>
      <c r="L20" s="114" t="s">
        <v>467</v>
      </c>
      <c r="M20" s="114">
        <v>158.91999999999999</v>
      </c>
    </row>
    <row r="21" spans="1:13" x14ac:dyDescent="0.25">
      <c r="A21" s="114">
        <v>13</v>
      </c>
      <c r="B21" s="114" t="s">
        <v>479</v>
      </c>
      <c r="C21" s="115">
        <v>41162</v>
      </c>
      <c r="F21" s="114">
        <v>400</v>
      </c>
      <c r="G21" s="114">
        <v>400</v>
      </c>
      <c r="I21" s="114">
        <v>24</v>
      </c>
      <c r="J21" s="114">
        <v>203.03</v>
      </c>
      <c r="K21" s="114">
        <v>203.03</v>
      </c>
      <c r="L21" s="114" t="s">
        <v>467</v>
      </c>
      <c r="M21" s="114">
        <v>203.03</v>
      </c>
    </row>
    <row r="22" spans="1:13" x14ac:dyDescent="0.25">
      <c r="A22" s="114">
        <v>14</v>
      </c>
      <c r="B22" s="114" t="s">
        <v>480</v>
      </c>
      <c r="C22" s="115">
        <v>43327</v>
      </c>
      <c r="F22" s="114">
        <v>400</v>
      </c>
      <c r="G22" s="114">
        <v>400</v>
      </c>
      <c r="I22" s="114">
        <v>22</v>
      </c>
      <c r="J22" s="114">
        <v>183.13</v>
      </c>
      <c r="K22" s="114">
        <v>183.13</v>
      </c>
      <c r="L22" s="114" t="s">
        <v>467</v>
      </c>
      <c r="M22" s="114">
        <v>183.13</v>
      </c>
    </row>
    <row r="23" spans="1:13" x14ac:dyDescent="0.25">
      <c r="A23" s="114">
        <v>15</v>
      </c>
      <c r="B23" s="114" t="s">
        <v>481</v>
      </c>
      <c r="C23" s="115">
        <v>39281</v>
      </c>
      <c r="F23" s="114">
        <v>600</v>
      </c>
      <c r="G23" s="114">
        <v>600</v>
      </c>
      <c r="I23" s="114">
        <v>10</v>
      </c>
      <c r="J23" s="114">
        <v>88.6</v>
      </c>
      <c r="K23" s="114">
        <v>88.6</v>
      </c>
      <c r="L23" s="114" t="s">
        <v>476</v>
      </c>
      <c r="M23" s="114">
        <v>88.6</v>
      </c>
    </row>
    <row r="24" spans="1:13" x14ac:dyDescent="0.25">
      <c r="A24" s="114">
        <v>16</v>
      </c>
      <c r="B24" s="114" t="s">
        <v>482</v>
      </c>
      <c r="C24" s="115">
        <v>36578</v>
      </c>
      <c r="F24" s="114">
        <v>400</v>
      </c>
      <c r="G24" s="114">
        <v>400</v>
      </c>
      <c r="I24" s="114">
        <v>17</v>
      </c>
      <c r="J24" s="114">
        <v>159.15</v>
      </c>
      <c r="K24" s="114">
        <v>159.15</v>
      </c>
      <c r="L24" s="114" t="s">
        <v>467</v>
      </c>
      <c r="M24" s="114">
        <v>159.15</v>
      </c>
    </row>
    <row r="25" spans="1:13" x14ac:dyDescent="0.25">
      <c r="A25" s="114">
        <v>17</v>
      </c>
      <c r="B25" s="114" t="s">
        <v>483</v>
      </c>
      <c r="C25" s="115">
        <v>42856</v>
      </c>
      <c r="F25" s="114">
        <v>600</v>
      </c>
      <c r="G25" s="114">
        <v>600</v>
      </c>
      <c r="I25" s="114">
        <v>23</v>
      </c>
      <c r="J25" s="114">
        <v>189.97</v>
      </c>
      <c r="K25" s="114">
        <v>189.97</v>
      </c>
      <c r="L25" s="114" t="s">
        <v>467</v>
      </c>
      <c r="M25" s="114">
        <v>189.97</v>
      </c>
    </row>
    <row r="26" spans="1:13" x14ac:dyDescent="0.25">
      <c r="A26" s="114">
        <v>18</v>
      </c>
      <c r="B26" s="114" t="s">
        <v>484</v>
      </c>
      <c r="C26" s="115">
        <v>36950</v>
      </c>
      <c r="F26" s="114">
        <v>400</v>
      </c>
      <c r="G26" s="114">
        <v>400</v>
      </c>
      <c r="I26" s="114">
        <v>24</v>
      </c>
      <c r="J26" s="114">
        <v>68.27</v>
      </c>
      <c r="K26" s="114">
        <v>68.27</v>
      </c>
      <c r="L26" s="114" t="s">
        <v>476</v>
      </c>
      <c r="M26" s="114">
        <v>68.27</v>
      </c>
    </row>
    <row r="27" spans="1:13" x14ac:dyDescent="0.25">
      <c r="A27" s="114">
        <v>19</v>
      </c>
      <c r="B27" s="114" t="s">
        <v>485</v>
      </c>
      <c r="C27" s="115">
        <v>43676</v>
      </c>
      <c r="F27" s="114">
        <v>400</v>
      </c>
      <c r="G27" s="114">
        <v>400</v>
      </c>
      <c r="I27" s="114">
        <v>21</v>
      </c>
      <c r="J27" s="114">
        <v>177.53</v>
      </c>
      <c r="K27" s="114">
        <v>177.53</v>
      </c>
      <c r="L27" s="114" t="s">
        <v>467</v>
      </c>
      <c r="M27" s="114">
        <v>177.53</v>
      </c>
    </row>
    <row r="28" spans="1:13" x14ac:dyDescent="0.25">
      <c r="A28" s="114">
        <v>20</v>
      </c>
      <c r="B28" s="114" t="s">
        <v>486</v>
      </c>
      <c r="C28" s="115">
        <v>43726</v>
      </c>
      <c r="F28" s="114">
        <v>400</v>
      </c>
      <c r="G28" s="114">
        <v>400</v>
      </c>
      <c r="I28" s="114">
        <v>20</v>
      </c>
      <c r="J28" s="114">
        <v>160.19</v>
      </c>
      <c r="K28" s="114">
        <v>160.19</v>
      </c>
      <c r="L28" s="114" t="s">
        <v>467</v>
      </c>
      <c r="M28" s="114">
        <v>160.19</v>
      </c>
    </row>
    <row r="29" spans="1:13" x14ac:dyDescent="0.25">
      <c r="A29" s="114">
        <v>21</v>
      </c>
      <c r="B29" s="114" t="s">
        <v>487</v>
      </c>
      <c r="C29" s="115">
        <v>39150</v>
      </c>
      <c r="F29" s="114">
        <v>400</v>
      </c>
      <c r="G29" s="114">
        <v>400</v>
      </c>
      <c r="I29" s="114">
        <v>18</v>
      </c>
      <c r="J29" s="114">
        <v>107.07</v>
      </c>
      <c r="K29" s="114">
        <v>107.07</v>
      </c>
      <c r="L29" s="114" t="s">
        <v>476</v>
      </c>
      <c r="M29" s="114">
        <v>107.07</v>
      </c>
    </row>
    <row r="30" spans="1:13" x14ac:dyDescent="0.25">
      <c r="A30" s="114">
        <v>22</v>
      </c>
      <c r="B30" s="114" t="s">
        <v>488</v>
      </c>
      <c r="C30" s="115">
        <v>43778</v>
      </c>
      <c r="F30" s="114">
        <v>400</v>
      </c>
      <c r="G30" s="114">
        <v>400</v>
      </c>
      <c r="I30" s="114">
        <v>2</v>
      </c>
      <c r="J30" s="114">
        <v>7.89</v>
      </c>
      <c r="K30" s="114">
        <v>7.89</v>
      </c>
      <c r="L30" s="114" t="s">
        <v>476</v>
      </c>
      <c r="M30" s="114">
        <v>7.89</v>
      </c>
    </row>
    <row r="31" spans="1:13" x14ac:dyDescent="0.25">
      <c r="A31" s="114">
        <v>23</v>
      </c>
      <c r="B31" s="114" t="s">
        <v>489</v>
      </c>
      <c r="C31" s="115">
        <v>36704</v>
      </c>
      <c r="F31" s="114">
        <v>400</v>
      </c>
      <c r="G31" s="114">
        <v>400</v>
      </c>
      <c r="I31" s="114">
        <v>19</v>
      </c>
      <c r="J31" s="114">
        <v>111.91</v>
      </c>
      <c r="K31" s="114">
        <v>111.91</v>
      </c>
      <c r="L31" s="114" t="s">
        <v>476</v>
      </c>
      <c r="M31" s="114">
        <v>111.91</v>
      </c>
    </row>
    <row r="32" spans="1:13" x14ac:dyDescent="0.25">
      <c r="A32" s="114">
        <v>24</v>
      </c>
      <c r="B32" s="114" t="s">
        <v>490</v>
      </c>
      <c r="C32" s="115">
        <v>43199</v>
      </c>
      <c r="F32" s="114">
        <v>400</v>
      </c>
      <c r="G32" s="114">
        <v>400</v>
      </c>
      <c r="I32" s="114">
        <v>18</v>
      </c>
      <c r="J32" s="114">
        <v>151.44999999999999</v>
      </c>
      <c r="K32" s="114">
        <v>151.44999999999999</v>
      </c>
      <c r="L32" s="114" t="s">
        <v>467</v>
      </c>
      <c r="M32" s="114">
        <v>151.44999999999999</v>
      </c>
    </row>
    <row r="33" spans="1:13" x14ac:dyDescent="0.25">
      <c r="A33" s="114">
        <v>25</v>
      </c>
      <c r="B33" s="114" t="s">
        <v>491</v>
      </c>
      <c r="C33" s="115">
        <v>39664</v>
      </c>
      <c r="F33" s="114">
        <v>400</v>
      </c>
      <c r="G33" s="114">
        <v>400</v>
      </c>
      <c r="I33" s="114">
        <v>24</v>
      </c>
      <c r="J33" s="114">
        <v>175.07</v>
      </c>
      <c r="K33" s="114">
        <v>175.07</v>
      </c>
      <c r="L33" s="114" t="s">
        <v>467</v>
      </c>
      <c r="M33" s="114">
        <v>175.07</v>
      </c>
    </row>
    <row r="34" spans="1:13" x14ac:dyDescent="0.25">
      <c r="A34" s="114">
        <v>26</v>
      </c>
      <c r="B34" s="114" t="s">
        <v>492</v>
      </c>
      <c r="C34" s="115">
        <v>41115</v>
      </c>
      <c r="F34" s="114">
        <v>500</v>
      </c>
      <c r="G34" s="114">
        <v>500</v>
      </c>
      <c r="I34" s="114">
        <v>17</v>
      </c>
      <c r="J34" s="114">
        <v>32.5</v>
      </c>
      <c r="K34" s="114">
        <v>32.5</v>
      </c>
      <c r="L34" s="114" t="s">
        <v>476</v>
      </c>
      <c r="M34" s="114">
        <v>32.5</v>
      </c>
    </row>
    <row r="35" spans="1:13" x14ac:dyDescent="0.25">
      <c r="A35" s="114">
        <v>27</v>
      </c>
      <c r="B35" s="114" t="s">
        <v>493</v>
      </c>
      <c r="C35" s="115">
        <v>39476</v>
      </c>
      <c r="F35" s="114">
        <v>600</v>
      </c>
      <c r="G35" s="114">
        <v>600</v>
      </c>
      <c r="I35" s="114">
        <v>9</v>
      </c>
      <c r="J35" s="114">
        <v>80.23</v>
      </c>
      <c r="K35" s="114">
        <v>80.23</v>
      </c>
      <c r="L35" s="114" t="s">
        <v>476</v>
      </c>
      <c r="M35" s="114">
        <v>80.23</v>
      </c>
    </row>
    <row r="36" spans="1:13" x14ac:dyDescent="0.25">
      <c r="A36" s="114">
        <v>28</v>
      </c>
      <c r="B36" s="114" t="s">
        <v>494</v>
      </c>
      <c r="C36" s="115">
        <v>43787</v>
      </c>
      <c r="F36" s="114">
        <v>600</v>
      </c>
      <c r="G36" s="114">
        <v>600</v>
      </c>
      <c r="I36" s="114">
        <v>26</v>
      </c>
      <c r="J36" s="114">
        <v>212.54</v>
      </c>
      <c r="K36" s="114">
        <v>212.54</v>
      </c>
      <c r="L36" s="114" t="s">
        <v>467</v>
      </c>
      <c r="M36" s="114">
        <v>212.54</v>
      </c>
    </row>
    <row r="37" spans="1:13" x14ac:dyDescent="0.25">
      <c r="A37" s="114">
        <v>30</v>
      </c>
      <c r="B37" s="114" t="s">
        <v>495</v>
      </c>
      <c r="C37" s="115">
        <v>36577</v>
      </c>
      <c r="F37" s="114">
        <v>400</v>
      </c>
      <c r="G37" s="114">
        <v>400</v>
      </c>
      <c r="I37" s="114">
        <v>19</v>
      </c>
      <c r="J37" s="114">
        <v>131.41999999999999</v>
      </c>
      <c r="K37" s="114">
        <v>131.41999999999999</v>
      </c>
      <c r="L37" s="114" t="s">
        <v>467</v>
      </c>
      <c r="M37" s="114">
        <v>131.41999999999999</v>
      </c>
    </row>
    <row r="38" spans="1:13" x14ac:dyDescent="0.25">
      <c r="A38" s="114">
        <v>31</v>
      </c>
      <c r="B38" s="114" t="s">
        <v>496</v>
      </c>
      <c r="C38" s="115">
        <v>41030</v>
      </c>
      <c r="F38" s="114">
        <v>400</v>
      </c>
      <c r="G38" s="114">
        <v>400</v>
      </c>
      <c r="I38" s="114">
        <v>29</v>
      </c>
      <c r="J38" s="114">
        <v>187.16</v>
      </c>
      <c r="K38" s="114">
        <v>187.16</v>
      </c>
      <c r="L38" s="114" t="s">
        <v>467</v>
      </c>
      <c r="M38" s="114">
        <v>187.16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"/>
  <sheetViews>
    <sheetView topLeftCell="A3" workbookViewId="0">
      <selection activeCell="M38" sqref="M38"/>
    </sheetView>
  </sheetViews>
  <sheetFormatPr defaultColWidth="9.33203125" defaultRowHeight="15" x14ac:dyDescent="0.25"/>
  <cols>
    <col min="1" max="2" width="9.33203125" style="118"/>
    <col min="3" max="3" width="12.83203125" style="118" bestFit="1" customWidth="1"/>
    <col min="4" max="16384" width="9.33203125" style="118"/>
  </cols>
  <sheetData>
    <row r="1" spans="1:13" x14ac:dyDescent="0.25">
      <c r="A1" s="118" t="s">
        <v>446</v>
      </c>
    </row>
    <row r="2" spans="1:13" x14ac:dyDescent="0.25">
      <c r="A2" s="118" t="s">
        <v>505</v>
      </c>
    </row>
    <row r="3" spans="1:13" x14ac:dyDescent="0.25">
      <c r="A3" s="118" t="s">
        <v>448</v>
      </c>
      <c r="B3" s="118" t="s">
        <v>449</v>
      </c>
      <c r="C3" s="118" t="s">
        <v>423</v>
      </c>
      <c r="D3" s="118" t="s">
        <v>450</v>
      </c>
    </row>
    <row r="4" spans="1:13" x14ac:dyDescent="0.25">
      <c r="A4" s="118" t="s">
        <v>451</v>
      </c>
      <c r="B4" s="118">
        <v>19</v>
      </c>
      <c r="C4" s="118">
        <v>3361.36</v>
      </c>
      <c r="D4" s="118">
        <v>176.91</v>
      </c>
    </row>
    <row r="5" spans="1:13" x14ac:dyDescent="0.25">
      <c r="A5" s="118" t="s">
        <v>452</v>
      </c>
      <c r="B5" s="118">
        <v>11</v>
      </c>
      <c r="C5" s="118">
        <v>702.76</v>
      </c>
      <c r="D5" s="118">
        <v>63.89</v>
      </c>
    </row>
    <row r="6" spans="1:13" x14ac:dyDescent="0.25">
      <c r="A6" s="118" t="s">
        <v>453</v>
      </c>
      <c r="B6" s="118">
        <v>5</v>
      </c>
      <c r="C6" s="118" t="s">
        <v>454</v>
      </c>
      <c r="D6" s="118" t="s">
        <v>454</v>
      </c>
    </row>
    <row r="7" spans="1:13" x14ac:dyDescent="0.25">
      <c r="A7" s="118" t="s">
        <v>455</v>
      </c>
      <c r="B7" s="118">
        <v>24</v>
      </c>
      <c r="C7" s="118" t="s">
        <v>454</v>
      </c>
      <c r="D7" s="118" t="s">
        <v>454</v>
      </c>
    </row>
    <row r="9" spans="1:13" x14ac:dyDescent="0.25">
      <c r="A9" s="118" t="s">
        <v>456</v>
      </c>
      <c r="B9" s="118" t="s">
        <v>457</v>
      </c>
      <c r="C9" s="118" t="s">
        <v>160</v>
      </c>
      <c r="D9" s="118" t="s">
        <v>458</v>
      </c>
      <c r="E9" s="118" t="s">
        <v>459</v>
      </c>
      <c r="F9" s="118" t="s">
        <v>460</v>
      </c>
      <c r="G9" s="118" t="s">
        <v>461</v>
      </c>
      <c r="H9" s="118" t="s">
        <v>462</v>
      </c>
      <c r="I9" s="118" t="s">
        <v>463</v>
      </c>
      <c r="J9" s="118" t="s">
        <v>423</v>
      </c>
      <c r="K9" s="118" t="s">
        <v>450</v>
      </c>
      <c r="L9" s="118" t="s">
        <v>464</v>
      </c>
      <c r="M9" s="118" t="s">
        <v>506</v>
      </c>
    </row>
    <row r="10" spans="1:13" x14ac:dyDescent="0.25">
      <c r="A10" s="118">
        <v>1</v>
      </c>
      <c r="B10" s="118" t="s">
        <v>466</v>
      </c>
      <c r="C10" s="119">
        <v>41407</v>
      </c>
      <c r="F10" s="118">
        <v>600</v>
      </c>
      <c r="G10" s="118">
        <v>600</v>
      </c>
      <c r="I10" s="118">
        <v>22</v>
      </c>
      <c r="J10" s="118">
        <v>175.65</v>
      </c>
      <c r="K10" s="118">
        <v>175.65</v>
      </c>
      <c r="L10" s="118" t="s">
        <v>467</v>
      </c>
      <c r="M10" s="118">
        <v>175.65</v>
      </c>
    </row>
    <row r="11" spans="1:13" x14ac:dyDescent="0.25">
      <c r="A11" s="118">
        <v>2</v>
      </c>
      <c r="B11" s="118" t="s">
        <v>468</v>
      </c>
      <c r="C11" s="119">
        <v>38257</v>
      </c>
      <c r="F11" s="118">
        <v>600</v>
      </c>
      <c r="G11" s="118">
        <v>600</v>
      </c>
      <c r="I11" s="118">
        <v>23</v>
      </c>
      <c r="J11" s="118">
        <v>189.2</v>
      </c>
      <c r="K11" s="118">
        <v>189.2</v>
      </c>
      <c r="L11" s="118" t="s">
        <v>467</v>
      </c>
      <c r="M11" s="118">
        <v>189.2</v>
      </c>
    </row>
    <row r="12" spans="1:13" x14ac:dyDescent="0.25">
      <c r="A12" s="118">
        <v>3</v>
      </c>
      <c r="B12" s="118" t="s">
        <v>469</v>
      </c>
      <c r="C12" s="119">
        <v>38790</v>
      </c>
      <c r="F12" s="118">
        <v>400</v>
      </c>
      <c r="G12" s="118">
        <v>400</v>
      </c>
      <c r="I12" s="118">
        <v>18</v>
      </c>
      <c r="J12" s="118">
        <v>153.63</v>
      </c>
      <c r="K12" s="118">
        <v>153.63</v>
      </c>
      <c r="L12" s="118" t="s">
        <v>467</v>
      </c>
      <c r="M12" s="118">
        <v>153.63</v>
      </c>
    </row>
    <row r="13" spans="1:13" x14ac:dyDescent="0.25">
      <c r="A13" s="118">
        <v>4</v>
      </c>
      <c r="B13" s="118" t="s">
        <v>470</v>
      </c>
      <c r="C13" s="119">
        <v>42392</v>
      </c>
      <c r="F13" s="118">
        <v>600</v>
      </c>
      <c r="G13" s="118">
        <v>600</v>
      </c>
      <c r="I13" s="118">
        <v>22</v>
      </c>
      <c r="J13" s="118">
        <v>185.34</v>
      </c>
      <c r="K13" s="118">
        <v>185.34</v>
      </c>
      <c r="L13" s="118" t="s">
        <v>467</v>
      </c>
      <c r="M13" s="118">
        <v>185.34</v>
      </c>
    </row>
    <row r="14" spans="1:13" x14ac:dyDescent="0.25">
      <c r="A14" s="118">
        <v>5</v>
      </c>
      <c r="B14" s="118" t="s">
        <v>471</v>
      </c>
      <c r="C14" s="119">
        <v>42534</v>
      </c>
      <c r="F14" s="118">
        <v>600</v>
      </c>
      <c r="G14" s="118">
        <v>600</v>
      </c>
      <c r="I14" s="118">
        <v>21</v>
      </c>
      <c r="J14" s="118">
        <v>179.19</v>
      </c>
      <c r="K14" s="118">
        <v>179.19</v>
      </c>
      <c r="L14" s="118" t="s">
        <v>467</v>
      </c>
      <c r="M14" s="118">
        <v>179.19</v>
      </c>
    </row>
    <row r="15" spans="1:13" x14ac:dyDescent="0.25">
      <c r="A15" s="118">
        <v>6</v>
      </c>
      <c r="B15" s="118" t="s">
        <v>472</v>
      </c>
      <c r="C15" s="119">
        <v>38412</v>
      </c>
      <c r="F15" s="118">
        <v>600</v>
      </c>
      <c r="G15" s="118">
        <v>600</v>
      </c>
      <c r="I15" s="118">
        <v>18</v>
      </c>
      <c r="J15" s="118">
        <v>167.83</v>
      </c>
      <c r="K15" s="118">
        <v>167.83</v>
      </c>
      <c r="L15" s="118" t="s">
        <v>467</v>
      </c>
      <c r="M15" s="118">
        <v>167.83</v>
      </c>
    </row>
    <row r="16" spans="1:13" x14ac:dyDescent="0.25">
      <c r="A16" s="118">
        <v>7</v>
      </c>
      <c r="B16" s="118" t="s">
        <v>507</v>
      </c>
      <c r="C16" s="119">
        <v>43893</v>
      </c>
      <c r="E16" s="118" t="s">
        <v>347</v>
      </c>
      <c r="F16" s="118">
        <v>400</v>
      </c>
      <c r="G16" s="118">
        <v>400</v>
      </c>
      <c r="I16" s="118">
        <v>20</v>
      </c>
      <c r="J16" s="118">
        <v>156.72999999999999</v>
      </c>
      <c r="K16" s="118">
        <v>156.72999999999999</v>
      </c>
      <c r="L16" s="118" t="s">
        <v>467</v>
      </c>
      <c r="M16" s="118">
        <v>156.72999999999999</v>
      </c>
    </row>
    <row r="17" spans="1:13" x14ac:dyDescent="0.25">
      <c r="A17" s="118">
        <v>8</v>
      </c>
      <c r="B17" s="118" t="s">
        <v>473</v>
      </c>
      <c r="C17" s="119">
        <v>43620</v>
      </c>
      <c r="F17" s="118">
        <v>400</v>
      </c>
      <c r="G17" s="118">
        <v>400</v>
      </c>
      <c r="I17" s="118">
        <v>23</v>
      </c>
      <c r="J17" s="118">
        <v>197.52</v>
      </c>
      <c r="K17" s="118">
        <v>197.52</v>
      </c>
      <c r="L17" s="118" t="s">
        <v>467</v>
      </c>
      <c r="M17" s="118">
        <v>197.52</v>
      </c>
    </row>
    <row r="18" spans="1:13" x14ac:dyDescent="0.25">
      <c r="A18" s="118">
        <v>9</v>
      </c>
      <c r="B18" s="118" t="s">
        <v>474</v>
      </c>
      <c r="C18" s="119">
        <v>36578</v>
      </c>
      <c r="F18" s="118">
        <v>600</v>
      </c>
      <c r="G18" s="118">
        <v>600</v>
      </c>
      <c r="I18" s="118">
        <v>22</v>
      </c>
      <c r="J18" s="118">
        <v>162.72999999999999</v>
      </c>
      <c r="K18" s="118">
        <v>162.72999999999999</v>
      </c>
      <c r="L18" s="118" t="s">
        <v>467</v>
      </c>
      <c r="M18" s="118">
        <v>162.72999999999999</v>
      </c>
    </row>
    <row r="19" spans="1:13" x14ac:dyDescent="0.25">
      <c r="A19" s="118">
        <v>11</v>
      </c>
      <c r="B19" s="118" t="s">
        <v>475</v>
      </c>
      <c r="C19" s="119">
        <v>43087</v>
      </c>
      <c r="F19" s="118">
        <v>400</v>
      </c>
      <c r="G19" s="118">
        <v>400</v>
      </c>
      <c r="I19" s="118">
        <v>15</v>
      </c>
      <c r="J19" s="118">
        <v>120.28</v>
      </c>
      <c r="K19" s="118">
        <v>120.28</v>
      </c>
      <c r="L19" s="118" t="s">
        <v>476</v>
      </c>
      <c r="M19" s="118">
        <v>120.28</v>
      </c>
    </row>
    <row r="20" spans="1:13" x14ac:dyDescent="0.25">
      <c r="A20" s="118">
        <v>12</v>
      </c>
      <c r="B20" s="118" t="s">
        <v>477</v>
      </c>
      <c r="C20" s="119">
        <v>39084</v>
      </c>
      <c r="F20" s="118">
        <v>400</v>
      </c>
      <c r="G20" s="118">
        <v>400</v>
      </c>
      <c r="I20" s="118">
        <v>21</v>
      </c>
      <c r="J20" s="118">
        <v>179.75</v>
      </c>
      <c r="K20" s="118">
        <v>179.75</v>
      </c>
      <c r="L20" s="118" t="s">
        <v>467</v>
      </c>
      <c r="M20" s="118">
        <v>179.75</v>
      </c>
    </row>
    <row r="21" spans="1:13" x14ac:dyDescent="0.25">
      <c r="A21" s="118">
        <v>13</v>
      </c>
      <c r="B21" s="118" t="s">
        <v>478</v>
      </c>
      <c r="C21" s="119">
        <v>43003</v>
      </c>
      <c r="F21" s="118">
        <v>400</v>
      </c>
      <c r="G21" s="118">
        <v>400</v>
      </c>
      <c r="I21" s="118">
        <v>18</v>
      </c>
      <c r="J21" s="118">
        <v>147.5</v>
      </c>
      <c r="K21" s="118">
        <v>147.5</v>
      </c>
      <c r="L21" s="118" t="s">
        <v>467</v>
      </c>
      <c r="M21" s="118">
        <v>147.5</v>
      </c>
    </row>
    <row r="22" spans="1:13" x14ac:dyDescent="0.25">
      <c r="A22" s="118">
        <v>14</v>
      </c>
      <c r="B22" s="118" t="s">
        <v>479</v>
      </c>
      <c r="C22" s="119">
        <v>41162</v>
      </c>
      <c r="F22" s="118">
        <v>400</v>
      </c>
      <c r="G22" s="118">
        <v>400</v>
      </c>
      <c r="I22" s="118">
        <v>23</v>
      </c>
      <c r="J22" s="118">
        <v>192.67</v>
      </c>
      <c r="K22" s="118">
        <v>192.67</v>
      </c>
      <c r="L22" s="118" t="s">
        <v>467</v>
      </c>
      <c r="M22" s="118">
        <v>192.67</v>
      </c>
    </row>
    <row r="23" spans="1:13" x14ac:dyDescent="0.25">
      <c r="A23" s="118">
        <v>15</v>
      </c>
      <c r="B23" s="118" t="s">
        <v>480</v>
      </c>
      <c r="C23" s="119">
        <v>43327</v>
      </c>
      <c r="F23" s="118">
        <v>400</v>
      </c>
      <c r="G23" s="118">
        <v>400</v>
      </c>
      <c r="I23" s="118">
        <v>13</v>
      </c>
      <c r="J23" s="118">
        <v>104.94</v>
      </c>
      <c r="K23" s="118">
        <v>104.94</v>
      </c>
      <c r="L23" s="118" t="s">
        <v>476</v>
      </c>
      <c r="M23" s="118">
        <v>104.94</v>
      </c>
    </row>
    <row r="24" spans="1:13" x14ac:dyDescent="0.25">
      <c r="A24" s="118">
        <v>16</v>
      </c>
      <c r="B24" s="118" t="s">
        <v>481</v>
      </c>
      <c r="C24" s="119">
        <v>39281</v>
      </c>
      <c r="F24" s="118">
        <v>600</v>
      </c>
      <c r="G24" s="118">
        <v>600</v>
      </c>
      <c r="I24" s="118">
        <v>8</v>
      </c>
      <c r="J24" s="118">
        <v>70.209999999999994</v>
      </c>
      <c r="K24" s="118">
        <v>70.209999999999994</v>
      </c>
      <c r="L24" s="118" t="s">
        <v>476</v>
      </c>
      <c r="M24" s="118">
        <v>70.209999999999994</v>
      </c>
    </row>
    <row r="25" spans="1:13" x14ac:dyDescent="0.25">
      <c r="A25" s="118">
        <v>17</v>
      </c>
      <c r="B25" s="118" t="s">
        <v>482</v>
      </c>
      <c r="C25" s="119">
        <v>36578</v>
      </c>
      <c r="F25" s="118">
        <v>400</v>
      </c>
      <c r="G25" s="118">
        <v>400</v>
      </c>
      <c r="I25" s="118">
        <v>18</v>
      </c>
      <c r="J25" s="118">
        <v>167.57</v>
      </c>
      <c r="K25" s="118">
        <v>167.57</v>
      </c>
      <c r="L25" s="118" t="s">
        <v>467</v>
      </c>
      <c r="M25" s="118">
        <v>167.57</v>
      </c>
    </row>
    <row r="26" spans="1:13" x14ac:dyDescent="0.25">
      <c r="A26" s="118">
        <v>18</v>
      </c>
      <c r="B26" s="118" t="s">
        <v>483</v>
      </c>
      <c r="C26" s="119">
        <v>42856</v>
      </c>
      <c r="F26" s="118">
        <v>600</v>
      </c>
      <c r="G26" s="118">
        <v>600</v>
      </c>
      <c r="I26" s="118">
        <v>23</v>
      </c>
      <c r="J26" s="118">
        <v>192.41</v>
      </c>
      <c r="K26" s="118">
        <v>192.41</v>
      </c>
      <c r="L26" s="118" t="s">
        <v>467</v>
      </c>
      <c r="M26" s="118">
        <v>192.41</v>
      </c>
    </row>
    <row r="27" spans="1:13" x14ac:dyDescent="0.25">
      <c r="A27" s="118">
        <v>19</v>
      </c>
      <c r="B27" s="118" t="s">
        <v>484</v>
      </c>
      <c r="C27" s="119">
        <v>36950</v>
      </c>
      <c r="F27" s="118">
        <v>400</v>
      </c>
      <c r="G27" s="118">
        <v>400</v>
      </c>
      <c r="I27" s="118">
        <v>26</v>
      </c>
      <c r="J27" s="118">
        <v>75.78</v>
      </c>
      <c r="K27" s="118">
        <v>75.78</v>
      </c>
      <c r="L27" s="118" t="s">
        <v>476</v>
      </c>
      <c r="M27" s="118">
        <v>75.78</v>
      </c>
    </row>
    <row r="28" spans="1:13" x14ac:dyDescent="0.25">
      <c r="A28" s="118">
        <v>20</v>
      </c>
      <c r="B28" s="118" t="s">
        <v>485</v>
      </c>
      <c r="C28" s="119">
        <v>43676</v>
      </c>
      <c r="F28" s="118">
        <v>400</v>
      </c>
      <c r="G28" s="118">
        <v>400</v>
      </c>
      <c r="I28" s="118">
        <v>23</v>
      </c>
      <c r="J28" s="118">
        <v>169.1</v>
      </c>
      <c r="K28" s="118">
        <v>169.1</v>
      </c>
      <c r="L28" s="118" t="s">
        <v>467</v>
      </c>
      <c r="M28" s="118">
        <v>169.1</v>
      </c>
    </row>
    <row r="29" spans="1:13" x14ac:dyDescent="0.25">
      <c r="A29" s="118">
        <v>21</v>
      </c>
      <c r="B29" s="118" t="s">
        <v>486</v>
      </c>
      <c r="C29" s="119">
        <v>43726</v>
      </c>
      <c r="F29" s="118">
        <v>400</v>
      </c>
      <c r="G29" s="118">
        <v>400</v>
      </c>
      <c r="I29" s="118">
        <v>19</v>
      </c>
      <c r="J29" s="118">
        <v>155.91999999999999</v>
      </c>
      <c r="K29" s="118">
        <v>155.91999999999999</v>
      </c>
      <c r="L29" s="118" t="s">
        <v>467</v>
      </c>
      <c r="M29" s="118">
        <v>155.91999999999999</v>
      </c>
    </row>
    <row r="30" spans="1:13" x14ac:dyDescent="0.25">
      <c r="A30" s="118">
        <v>22</v>
      </c>
      <c r="B30" s="118" t="s">
        <v>487</v>
      </c>
      <c r="C30" s="119">
        <v>39150</v>
      </c>
      <c r="F30" s="118">
        <v>400</v>
      </c>
      <c r="G30" s="118">
        <v>400</v>
      </c>
      <c r="I30" s="118">
        <v>19</v>
      </c>
      <c r="J30" s="118">
        <v>103.23</v>
      </c>
      <c r="K30" s="118">
        <v>103.23</v>
      </c>
      <c r="L30" s="118" t="s">
        <v>476</v>
      </c>
      <c r="M30" s="118">
        <v>103.23</v>
      </c>
    </row>
    <row r="31" spans="1:13" x14ac:dyDescent="0.25">
      <c r="A31" s="118">
        <v>23</v>
      </c>
      <c r="B31" s="118" t="s">
        <v>488</v>
      </c>
      <c r="C31" s="119">
        <v>43778</v>
      </c>
      <c r="F31" s="118">
        <v>400</v>
      </c>
      <c r="G31" s="118">
        <v>400</v>
      </c>
      <c r="I31" s="118">
        <v>1</v>
      </c>
      <c r="J31" s="118">
        <v>3.62</v>
      </c>
      <c r="K31" s="118">
        <v>3.62</v>
      </c>
      <c r="L31" s="118" t="s">
        <v>476</v>
      </c>
      <c r="M31" s="118">
        <v>3.62</v>
      </c>
    </row>
    <row r="32" spans="1:13" x14ac:dyDescent="0.25">
      <c r="A32" s="118">
        <v>24</v>
      </c>
      <c r="B32" s="118" t="s">
        <v>489</v>
      </c>
      <c r="C32" s="119">
        <v>36704</v>
      </c>
      <c r="F32" s="118">
        <v>400</v>
      </c>
      <c r="G32" s="118">
        <v>400</v>
      </c>
      <c r="I32" s="118">
        <v>21</v>
      </c>
      <c r="J32" s="118">
        <v>123.59</v>
      </c>
      <c r="K32" s="118">
        <v>123.59</v>
      </c>
      <c r="L32" s="118" t="s">
        <v>476</v>
      </c>
      <c r="M32" s="118">
        <v>123.59</v>
      </c>
    </row>
    <row r="33" spans="1:13" x14ac:dyDescent="0.25">
      <c r="A33" s="118">
        <v>25</v>
      </c>
      <c r="B33" s="118" t="s">
        <v>491</v>
      </c>
      <c r="C33" s="119">
        <v>39664</v>
      </c>
      <c r="F33" s="118">
        <v>400</v>
      </c>
      <c r="G33" s="118">
        <v>400</v>
      </c>
      <c r="I33" s="118">
        <v>23</v>
      </c>
      <c r="J33" s="118">
        <v>175.07</v>
      </c>
      <c r="K33" s="118">
        <v>175.07</v>
      </c>
      <c r="L33" s="118" t="s">
        <v>467</v>
      </c>
      <c r="M33" s="118">
        <v>175.07</v>
      </c>
    </row>
    <row r="34" spans="1:13" x14ac:dyDescent="0.25">
      <c r="A34" s="118">
        <v>26</v>
      </c>
      <c r="B34" s="118" t="s">
        <v>492</v>
      </c>
      <c r="C34" s="119">
        <v>41115</v>
      </c>
      <c r="F34" s="118">
        <v>500</v>
      </c>
      <c r="G34" s="118">
        <v>500</v>
      </c>
      <c r="I34" s="118">
        <v>20</v>
      </c>
      <c r="J34" s="118">
        <v>38.5</v>
      </c>
      <c r="K34" s="118">
        <v>38.5</v>
      </c>
      <c r="L34" s="118" t="s">
        <v>476</v>
      </c>
      <c r="M34" s="118">
        <v>38.5</v>
      </c>
    </row>
    <row r="35" spans="1:13" x14ac:dyDescent="0.25">
      <c r="A35" s="118">
        <v>27</v>
      </c>
      <c r="B35" s="118" t="s">
        <v>493</v>
      </c>
      <c r="C35" s="119">
        <v>39476</v>
      </c>
      <c r="F35" s="118">
        <v>600</v>
      </c>
      <c r="G35" s="118">
        <v>600</v>
      </c>
      <c r="I35" s="118">
        <v>7</v>
      </c>
      <c r="J35" s="118">
        <v>62.61</v>
      </c>
      <c r="K35" s="118">
        <v>62.61</v>
      </c>
      <c r="L35" s="118" t="s">
        <v>476</v>
      </c>
      <c r="M35" s="118">
        <v>62.61</v>
      </c>
    </row>
    <row r="36" spans="1:13" x14ac:dyDescent="0.25">
      <c r="A36" s="118">
        <v>28</v>
      </c>
      <c r="B36" s="118" t="s">
        <v>494</v>
      </c>
      <c r="C36" s="119">
        <v>43787</v>
      </c>
      <c r="F36" s="118">
        <v>600</v>
      </c>
      <c r="G36" s="118">
        <v>600</v>
      </c>
      <c r="I36" s="118">
        <v>24</v>
      </c>
      <c r="J36" s="118">
        <v>196.02</v>
      </c>
      <c r="K36" s="118">
        <v>196.02</v>
      </c>
      <c r="L36" s="118" t="s">
        <v>467</v>
      </c>
      <c r="M36" s="118">
        <v>196.02</v>
      </c>
    </row>
    <row r="37" spans="1:13" x14ac:dyDescent="0.25">
      <c r="A37" s="118">
        <v>30</v>
      </c>
      <c r="B37" s="118" t="s">
        <v>496</v>
      </c>
      <c r="C37" s="119">
        <v>41030</v>
      </c>
      <c r="F37" s="118">
        <v>400</v>
      </c>
      <c r="G37" s="118">
        <v>400</v>
      </c>
      <c r="I37" s="118">
        <v>29</v>
      </c>
      <c r="J37" s="118">
        <v>217.53</v>
      </c>
      <c r="K37" s="118">
        <v>217.53</v>
      </c>
      <c r="L37" s="118" t="s">
        <v>467</v>
      </c>
      <c r="M37" s="118">
        <v>217.53</v>
      </c>
    </row>
    <row r="38" spans="1:13" x14ac:dyDescent="0.25">
      <c r="M38" s="118">
        <f>SUM(M10:M37)</f>
        <v>4064.1200000000008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7"/>
  <sheetViews>
    <sheetView topLeftCell="A8" workbookViewId="0">
      <selection activeCell="A37" sqref="A37:XFD37"/>
    </sheetView>
  </sheetViews>
  <sheetFormatPr defaultColWidth="9.33203125" defaultRowHeight="15" x14ac:dyDescent="0.25"/>
  <cols>
    <col min="1" max="1" width="9.33203125" style="121"/>
    <col min="2" max="2" width="23.6640625" style="121" bestFit="1" customWidth="1"/>
    <col min="3" max="3" width="12.83203125" style="121" bestFit="1" customWidth="1"/>
    <col min="4" max="10" width="9.33203125" style="121"/>
    <col min="11" max="11" width="26" style="121" bestFit="1" customWidth="1"/>
    <col min="12" max="12" width="30.83203125" style="121" bestFit="1" customWidth="1"/>
    <col min="13" max="13" width="9" style="121" bestFit="1" customWidth="1"/>
    <col min="14" max="16384" width="9.33203125" style="121"/>
  </cols>
  <sheetData>
    <row r="1" spans="1:13" x14ac:dyDescent="0.25">
      <c r="A1" s="121" t="s">
        <v>446</v>
      </c>
    </row>
    <row r="2" spans="1:13" x14ac:dyDescent="0.25">
      <c r="A2" s="121" t="s">
        <v>514</v>
      </c>
    </row>
    <row r="3" spans="1:13" x14ac:dyDescent="0.25">
      <c r="A3" s="121" t="s">
        <v>448</v>
      </c>
      <c r="B3" s="121" t="s">
        <v>449</v>
      </c>
      <c r="C3" s="121" t="s">
        <v>423</v>
      </c>
      <c r="D3" s="121" t="s">
        <v>450</v>
      </c>
    </row>
    <row r="4" spans="1:13" x14ac:dyDescent="0.25">
      <c r="A4" s="121" t="s">
        <v>451</v>
      </c>
      <c r="B4" s="121">
        <v>18</v>
      </c>
      <c r="C4" s="121">
        <v>2881.89</v>
      </c>
      <c r="D4" s="121">
        <v>160.11000000000001</v>
      </c>
    </row>
    <row r="5" spans="1:13" x14ac:dyDescent="0.25">
      <c r="A5" s="121" t="s">
        <v>452</v>
      </c>
      <c r="B5" s="121">
        <v>12</v>
      </c>
      <c r="C5" s="121">
        <v>618.34</v>
      </c>
      <c r="D5" s="121">
        <v>51.53</v>
      </c>
    </row>
    <row r="6" spans="1:13" x14ac:dyDescent="0.25">
      <c r="A6" s="121" t="s">
        <v>453</v>
      </c>
      <c r="B6" s="121">
        <v>5</v>
      </c>
      <c r="C6" s="121" t="s">
        <v>454</v>
      </c>
      <c r="D6" s="121" t="s">
        <v>454</v>
      </c>
    </row>
    <row r="7" spans="1:13" x14ac:dyDescent="0.25">
      <c r="A7" s="121" t="s">
        <v>455</v>
      </c>
      <c r="B7" s="121">
        <v>23</v>
      </c>
      <c r="C7" s="121" t="s">
        <v>454</v>
      </c>
      <c r="D7" s="121" t="s">
        <v>454</v>
      </c>
    </row>
    <row r="9" spans="1:13" x14ac:dyDescent="0.25">
      <c r="A9" s="121" t="s">
        <v>456</v>
      </c>
      <c r="B9" s="121" t="s">
        <v>457</v>
      </c>
      <c r="C9" s="121" t="s">
        <v>160</v>
      </c>
      <c r="D9" s="121" t="s">
        <v>458</v>
      </c>
      <c r="E9" s="121" t="s">
        <v>459</v>
      </c>
      <c r="F9" s="121" t="s">
        <v>460</v>
      </c>
      <c r="G9" s="121" t="s">
        <v>461</v>
      </c>
      <c r="H9" s="121" t="s">
        <v>462</v>
      </c>
      <c r="I9" s="121" t="s">
        <v>463</v>
      </c>
      <c r="J9" s="121" t="s">
        <v>423</v>
      </c>
      <c r="K9" s="121" t="s">
        <v>450</v>
      </c>
      <c r="L9" s="121" t="s">
        <v>464</v>
      </c>
      <c r="M9" s="121" t="s">
        <v>515</v>
      </c>
    </row>
    <row r="10" spans="1:13" x14ac:dyDescent="0.25">
      <c r="A10" s="121">
        <v>1</v>
      </c>
      <c r="B10" s="121" t="s">
        <v>466</v>
      </c>
      <c r="C10" s="122">
        <v>41407</v>
      </c>
      <c r="F10" s="121">
        <v>600</v>
      </c>
      <c r="G10" s="121">
        <v>600</v>
      </c>
      <c r="I10" s="121">
        <v>23</v>
      </c>
      <c r="J10" s="121">
        <v>173.83</v>
      </c>
      <c r="K10" s="121">
        <v>173.83</v>
      </c>
      <c r="L10" s="121" t="s">
        <v>467</v>
      </c>
      <c r="M10" s="121">
        <v>173.83</v>
      </c>
    </row>
    <row r="11" spans="1:13" x14ac:dyDescent="0.25">
      <c r="A11" s="121">
        <v>2</v>
      </c>
      <c r="B11" s="121" t="s">
        <v>468</v>
      </c>
      <c r="C11" s="122">
        <v>38257</v>
      </c>
      <c r="F11" s="121">
        <v>600</v>
      </c>
      <c r="G11" s="121">
        <v>600</v>
      </c>
      <c r="I11" s="121">
        <v>22</v>
      </c>
      <c r="J11" s="121">
        <v>176.92</v>
      </c>
      <c r="K11" s="121">
        <v>176.92</v>
      </c>
      <c r="L11" s="121" t="s">
        <v>467</v>
      </c>
      <c r="M11" s="121">
        <v>176.92</v>
      </c>
    </row>
    <row r="12" spans="1:13" x14ac:dyDescent="0.25">
      <c r="A12" s="121">
        <v>3</v>
      </c>
      <c r="B12" s="121" t="s">
        <v>469</v>
      </c>
      <c r="C12" s="122">
        <v>38790</v>
      </c>
      <c r="F12" s="121">
        <v>400</v>
      </c>
      <c r="G12" s="121">
        <v>400</v>
      </c>
      <c r="I12" s="121">
        <v>18</v>
      </c>
      <c r="J12" s="121">
        <v>134.57</v>
      </c>
      <c r="K12" s="121">
        <v>134.57</v>
      </c>
      <c r="L12" s="121" t="s">
        <v>467</v>
      </c>
      <c r="M12" s="121">
        <v>134.57</v>
      </c>
    </row>
    <row r="13" spans="1:13" x14ac:dyDescent="0.25">
      <c r="A13" s="121">
        <v>4</v>
      </c>
      <c r="B13" s="121" t="s">
        <v>470</v>
      </c>
      <c r="C13" s="122">
        <v>42392</v>
      </c>
      <c r="F13" s="121">
        <v>600</v>
      </c>
      <c r="G13" s="121">
        <v>600</v>
      </c>
      <c r="I13" s="121">
        <v>11</v>
      </c>
      <c r="J13" s="121">
        <v>91.35</v>
      </c>
      <c r="K13" s="121">
        <v>91.35</v>
      </c>
      <c r="L13" s="121" t="s">
        <v>476</v>
      </c>
      <c r="M13" s="121">
        <v>91.35</v>
      </c>
    </row>
    <row r="14" spans="1:13" x14ac:dyDescent="0.25">
      <c r="A14" s="121">
        <v>5</v>
      </c>
      <c r="B14" s="121" t="s">
        <v>471</v>
      </c>
      <c r="C14" s="122">
        <v>42534</v>
      </c>
      <c r="F14" s="121">
        <v>600</v>
      </c>
      <c r="G14" s="121">
        <v>600</v>
      </c>
      <c r="I14" s="121">
        <v>22</v>
      </c>
      <c r="J14" s="121">
        <v>174.29</v>
      </c>
      <c r="K14" s="121">
        <v>174.29</v>
      </c>
      <c r="L14" s="121" t="s">
        <v>467</v>
      </c>
      <c r="M14" s="121">
        <v>174.29</v>
      </c>
    </row>
    <row r="15" spans="1:13" x14ac:dyDescent="0.25">
      <c r="A15" s="121">
        <v>6</v>
      </c>
      <c r="B15" s="121" t="s">
        <v>472</v>
      </c>
      <c r="C15" s="122">
        <v>38412</v>
      </c>
      <c r="F15" s="121">
        <v>600</v>
      </c>
      <c r="G15" s="121">
        <v>600</v>
      </c>
      <c r="I15" s="121">
        <v>18</v>
      </c>
      <c r="J15" s="121">
        <v>164.61</v>
      </c>
      <c r="K15" s="121">
        <v>164.61</v>
      </c>
      <c r="L15" s="121" t="s">
        <v>467</v>
      </c>
      <c r="M15" s="121">
        <v>164.61</v>
      </c>
    </row>
    <row r="16" spans="1:13" x14ac:dyDescent="0.25">
      <c r="A16" s="121">
        <v>7</v>
      </c>
      <c r="B16" s="121" t="s">
        <v>507</v>
      </c>
      <c r="C16" s="122">
        <v>43893</v>
      </c>
      <c r="E16" s="121" t="s">
        <v>347</v>
      </c>
      <c r="F16" s="121">
        <v>400</v>
      </c>
      <c r="G16" s="121">
        <v>400</v>
      </c>
      <c r="I16" s="121">
        <v>22</v>
      </c>
      <c r="J16" s="121">
        <v>159.32</v>
      </c>
      <c r="K16" s="121">
        <v>159.32</v>
      </c>
      <c r="L16" s="121" t="s">
        <v>467</v>
      </c>
      <c r="M16" s="121">
        <v>159.32</v>
      </c>
    </row>
    <row r="17" spans="1:13" x14ac:dyDescent="0.25">
      <c r="A17" s="121">
        <v>8</v>
      </c>
      <c r="B17" s="121" t="s">
        <v>473</v>
      </c>
      <c r="C17" s="122">
        <v>43620</v>
      </c>
      <c r="F17" s="121">
        <v>400</v>
      </c>
      <c r="G17" s="121">
        <v>400</v>
      </c>
      <c r="I17" s="121">
        <v>19</v>
      </c>
      <c r="J17" s="121">
        <v>154.84</v>
      </c>
      <c r="K17" s="121">
        <v>154.84</v>
      </c>
      <c r="L17" s="121" t="s">
        <v>467</v>
      </c>
      <c r="M17" s="121">
        <v>154.84</v>
      </c>
    </row>
    <row r="18" spans="1:13" x14ac:dyDescent="0.25">
      <c r="A18" s="121">
        <v>9</v>
      </c>
      <c r="B18" s="121" t="s">
        <v>474</v>
      </c>
      <c r="C18" s="122">
        <v>36578</v>
      </c>
      <c r="F18" s="121">
        <v>600</v>
      </c>
      <c r="G18" s="121">
        <v>600</v>
      </c>
      <c r="I18" s="121">
        <v>20</v>
      </c>
      <c r="J18" s="121">
        <v>146.72</v>
      </c>
      <c r="K18" s="121">
        <v>146.72</v>
      </c>
      <c r="L18" s="121" t="s">
        <v>467</v>
      </c>
      <c r="M18" s="121">
        <v>146.72</v>
      </c>
    </row>
    <row r="19" spans="1:13" x14ac:dyDescent="0.25">
      <c r="A19" s="121">
        <v>11</v>
      </c>
      <c r="B19" s="121" t="s">
        <v>475</v>
      </c>
      <c r="C19" s="122">
        <v>43087</v>
      </c>
      <c r="F19" s="121">
        <v>400</v>
      </c>
      <c r="G19" s="121">
        <v>400</v>
      </c>
      <c r="I19" s="121">
        <v>13</v>
      </c>
      <c r="J19" s="121">
        <v>89.94</v>
      </c>
      <c r="K19" s="121">
        <v>89.94</v>
      </c>
      <c r="L19" s="121" t="s">
        <v>476</v>
      </c>
      <c r="M19" s="121">
        <v>89.94</v>
      </c>
    </row>
    <row r="20" spans="1:13" x14ac:dyDescent="0.25">
      <c r="A20" s="121">
        <v>12</v>
      </c>
      <c r="B20" s="121" t="s">
        <v>477</v>
      </c>
      <c r="C20" s="122">
        <v>39084</v>
      </c>
      <c r="F20" s="121">
        <v>400</v>
      </c>
      <c r="G20" s="121">
        <v>400</v>
      </c>
      <c r="I20" s="121">
        <v>21</v>
      </c>
      <c r="J20" s="121">
        <v>168.22</v>
      </c>
      <c r="K20" s="121">
        <v>168.22</v>
      </c>
      <c r="L20" s="121" t="s">
        <v>467</v>
      </c>
      <c r="M20" s="121">
        <v>168.22</v>
      </c>
    </row>
    <row r="21" spans="1:13" x14ac:dyDescent="0.25">
      <c r="A21" s="121">
        <v>13</v>
      </c>
      <c r="B21" s="121" t="s">
        <v>478</v>
      </c>
      <c r="C21" s="122">
        <v>43003</v>
      </c>
      <c r="F21" s="121">
        <v>400</v>
      </c>
      <c r="G21" s="121">
        <v>400</v>
      </c>
      <c r="I21" s="121">
        <v>17</v>
      </c>
      <c r="J21" s="121">
        <v>129.31</v>
      </c>
      <c r="K21" s="121">
        <v>129.31</v>
      </c>
      <c r="L21" s="121" t="s">
        <v>476</v>
      </c>
      <c r="M21" s="121">
        <v>129.31</v>
      </c>
    </row>
    <row r="22" spans="1:13" x14ac:dyDescent="0.25">
      <c r="A22" s="121">
        <v>14</v>
      </c>
      <c r="B22" s="121" t="s">
        <v>479</v>
      </c>
      <c r="C22" s="122">
        <v>41162</v>
      </c>
      <c r="F22" s="121">
        <v>400</v>
      </c>
      <c r="G22" s="121">
        <v>400</v>
      </c>
      <c r="I22" s="121">
        <v>21</v>
      </c>
      <c r="J22" s="121">
        <v>156.38</v>
      </c>
      <c r="K22" s="121">
        <v>156.38</v>
      </c>
      <c r="L22" s="121" t="s">
        <v>467</v>
      </c>
      <c r="M22" s="121">
        <v>156.38</v>
      </c>
    </row>
    <row r="23" spans="1:13" x14ac:dyDescent="0.25">
      <c r="A23" s="121">
        <v>15</v>
      </c>
      <c r="B23" s="121" t="s">
        <v>480</v>
      </c>
      <c r="C23" s="122">
        <v>43327</v>
      </c>
      <c r="F23" s="121">
        <v>400</v>
      </c>
      <c r="G23" s="121">
        <v>400</v>
      </c>
      <c r="I23" s="121">
        <v>20</v>
      </c>
      <c r="J23" s="121">
        <v>149.38999999999999</v>
      </c>
      <c r="K23" s="121">
        <v>149.38999999999999</v>
      </c>
      <c r="L23" s="121" t="s">
        <v>467</v>
      </c>
      <c r="M23" s="121">
        <v>149.38999999999999</v>
      </c>
    </row>
    <row r="24" spans="1:13" x14ac:dyDescent="0.25">
      <c r="A24" s="121">
        <v>16</v>
      </c>
      <c r="B24" s="121" t="s">
        <v>481</v>
      </c>
      <c r="C24" s="122">
        <v>39281</v>
      </c>
      <c r="F24" s="121">
        <v>600</v>
      </c>
      <c r="G24" s="121">
        <v>600</v>
      </c>
      <c r="I24" s="121">
        <v>9</v>
      </c>
      <c r="J24" s="121">
        <v>79.040000000000006</v>
      </c>
      <c r="K24" s="121">
        <v>79.040000000000006</v>
      </c>
      <c r="L24" s="121" t="s">
        <v>476</v>
      </c>
      <c r="M24" s="121">
        <v>79.040000000000006</v>
      </c>
    </row>
    <row r="25" spans="1:13" x14ac:dyDescent="0.25">
      <c r="A25" s="121">
        <v>17</v>
      </c>
      <c r="B25" s="121" t="s">
        <v>482</v>
      </c>
      <c r="C25" s="122">
        <v>36578</v>
      </c>
      <c r="F25" s="121">
        <v>400</v>
      </c>
      <c r="G25" s="121">
        <v>400</v>
      </c>
      <c r="I25" s="121">
        <v>18</v>
      </c>
      <c r="J25" s="121">
        <v>146.49</v>
      </c>
      <c r="K25" s="121">
        <v>146.49</v>
      </c>
      <c r="L25" s="121" t="s">
        <v>467</v>
      </c>
      <c r="M25" s="121">
        <v>146.49</v>
      </c>
    </row>
    <row r="26" spans="1:13" x14ac:dyDescent="0.25">
      <c r="A26" s="121">
        <v>18</v>
      </c>
      <c r="B26" s="121" t="s">
        <v>483</v>
      </c>
      <c r="C26" s="122">
        <v>42856</v>
      </c>
      <c r="F26" s="121">
        <v>600</v>
      </c>
      <c r="G26" s="121">
        <v>600</v>
      </c>
      <c r="I26" s="121">
        <v>22</v>
      </c>
      <c r="J26" s="121">
        <v>187.29</v>
      </c>
      <c r="K26" s="121">
        <v>187.29</v>
      </c>
      <c r="L26" s="121" t="s">
        <v>467</v>
      </c>
      <c r="M26" s="121">
        <v>187.29</v>
      </c>
    </row>
    <row r="27" spans="1:13" x14ac:dyDescent="0.25">
      <c r="A27" s="121">
        <v>19</v>
      </c>
      <c r="B27" s="121" t="s">
        <v>484</v>
      </c>
      <c r="C27" s="122">
        <v>36950</v>
      </c>
      <c r="F27" s="121">
        <v>400</v>
      </c>
      <c r="G27" s="121">
        <v>400</v>
      </c>
      <c r="I27" s="121">
        <v>23</v>
      </c>
      <c r="J27" s="121">
        <v>61.56</v>
      </c>
      <c r="K27" s="121">
        <v>61.56</v>
      </c>
      <c r="L27" s="121" t="s">
        <v>476</v>
      </c>
      <c r="M27" s="121">
        <v>61.56</v>
      </c>
    </row>
    <row r="28" spans="1:13" x14ac:dyDescent="0.25">
      <c r="A28" s="121">
        <v>20</v>
      </c>
      <c r="B28" s="121" t="s">
        <v>485</v>
      </c>
      <c r="C28" s="122">
        <v>43676</v>
      </c>
      <c r="F28" s="121">
        <v>400</v>
      </c>
      <c r="G28" s="121">
        <v>400</v>
      </c>
      <c r="I28" s="121">
        <v>21</v>
      </c>
      <c r="J28" s="121">
        <v>155.06</v>
      </c>
      <c r="K28" s="121">
        <v>155.06</v>
      </c>
      <c r="L28" s="121" t="s">
        <v>467</v>
      </c>
      <c r="M28" s="121">
        <v>155.06</v>
      </c>
    </row>
    <row r="29" spans="1:13" x14ac:dyDescent="0.25">
      <c r="A29" s="121">
        <v>21</v>
      </c>
      <c r="B29" s="121" t="s">
        <v>486</v>
      </c>
      <c r="C29" s="122">
        <v>43726</v>
      </c>
      <c r="F29" s="121">
        <v>400</v>
      </c>
      <c r="G29" s="121">
        <v>400</v>
      </c>
      <c r="I29" s="121">
        <v>17</v>
      </c>
      <c r="J29" s="121">
        <v>135.21</v>
      </c>
      <c r="K29" s="121">
        <v>135.21</v>
      </c>
      <c r="L29" s="121" t="s">
        <v>467</v>
      </c>
      <c r="M29" s="121">
        <v>135.21</v>
      </c>
    </row>
    <row r="30" spans="1:13" x14ac:dyDescent="0.25">
      <c r="A30" s="121">
        <v>22</v>
      </c>
      <c r="B30" s="121" t="s">
        <v>487</v>
      </c>
      <c r="C30" s="122">
        <v>39150</v>
      </c>
      <c r="F30" s="121">
        <v>400</v>
      </c>
      <c r="G30" s="121">
        <v>400</v>
      </c>
      <c r="I30" s="121">
        <v>21</v>
      </c>
      <c r="J30" s="121">
        <v>58.71</v>
      </c>
      <c r="K30" s="121">
        <v>58.71</v>
      </c>
      <c r="L30" s="121" t="s">
        <v>476</v>
      </c>
      <c r="M30" s="121">
        <v>58.71</v>
      </c>
    </row>
    <row r="31" spans="1:13" x14ac:dyDescent="0.25">
      <c r="A31" s="121">
        <v>23</v>
      </c>
      <c r="B31" s="121" t="s">
        <v>488</v>
      </c>
      <c r="C31" s="122">
        <v>43778</v>
      </c>
      <c r="F31" s="121">
        <v>400</v>
      </c>
      <c r="G31" s="121">
        <v>400</v>
      </c>
      <c r="I31" s="121">
        <v>0</v>
      </c>
      <c r="J31" s="121">
        <v>0</v>
      </c>
      <c r="K31" s="121">
        <v>0</v>
      </c>
      <c r="L31" s="121" t="s">
        <v>476</v>
      </c>
      <c r="M31" s="121">
        <v>0</v>
      </c>
    </row>
    <row r="32" spans="1:13" x14ac:dyDescent="0.25">
      <c r="A32" s="121">
        <v>24</v>
      </c>
      <c r="B32" s="121" t="s">
        <v>489</v>
      </c>
      <c r="C32" s="122">
        <v>36704</v>
      </c>
      <c r="F32" s="121">
        <v>400</v>
      </c>
      <c r="G32" s="121">
        <v>400</v>
      </c>
      <c r="I32" s="121">
        <v>15</v>
      </c>
      <c r="J32" s="121">
        <v>88.43</v>
      </c>
      <c r="K32" s="121">
        <v>88.43</v>
      </c>
      <c r="L32" s="121" t="s">
        <v>476</v>
      </c>
      <c r="M32" s="121">
        <v>88.43</v>
      </c>
    </row>
    <row r="33" spans="1:13" x14ac:dyDescent="0.25">
      <c r="A33" s="121">
        <v>25</v>
      </c>
      <c r="B33" s="121" t="s">
        <v>491</v>
      </c>
      <c r="C33" s="122">
        <v>39664</v>
      </c>
      <c r="F33" s="121">
        <v>400</v>
      </c>
      <c r="G33" s="121">
        <v>400</v>
      </c>
      <c r="I33" s="121">
        <v>22</v>
      </c>
      <c r="J33" s="121">
        <v>148.13999999999999</v>
      </c>
      <c r="K33" s="121">
        <v>148.13999999999999</v>
      </c>
      <c r="L33" s="121" t="s">
        <v>467</v>
      </c>
      <c r="M33" s="121">
        <v>148.13999999999999</v>
      </c>
    </row>
    <row r="34" spans="1:13" x14ac:dyDescent="0.25">
      <c r="A34" s="121">
        <v>26</v>
      </c>
      <c r="B34" s="121" t="s">
        <v>492</v>
      </c>
      <c r="C34" s="122">
        <v>41115</v>
      </c>
      <c r="F34" s="121">
        <v>500</v>
      </c>
      <c r="G34" s="121">
        <v>500</v>
      </c>
      <c r="I34" s="121">
        <v>1</v>
      </c>
      <c r="J34" s="121">
        <v>20</v>
      </c>
      <c r="K34" s="121">
        <v>20</v>
      </c>
      <c r="L34" s="121" t="s">
        <v>476</v>
      </c>
      <c r="M34" s="121">
        <v>20</v>
      </c>
    </row>
    <row r="35" spans="1:13" x14ac:dyDescent="0.25">
      <c r="A35" s="121">
        <v>27</v>
      </c>
      <c r="B35" s="121" t="s">
        <v>493</v>
      </c>
      <c r="C35" s="122">
        <v>39476</v>
      </c>
      <c r="F35" s="121">
        <v>600</v>
      </c>
      <c r="G35" s="121">
        <v>600</v>
      </c>
      <c r="I35" s="121">
        <v>0</v>
      </c>
      <c r="J35" s="121">
        <v>0</v>
      </c>
      <c r="K35" s="121">
        <v>0</v>
      </c>
      <c r="L35" s="121" t="s">
        <v>476</v>
      </c>
      <c r="M35" s="121">
        <v>0</v>
      </c>
    </row>
    <row r="36" spans="1:13" x14ac:dyDescent="0.25">
      <c r="A36" s="121">
        <v>28</v>
      </c>
      <c r="B36" s="121" t="s">
        <v>494</v>
      </c>
      <c r="C36" s="122">
        <v>43787</v>
      </c>
      <c r="F36" s="121">
        <v>600</v>
      </c>
      <c r="G36" s="121">
        <v>600</v>
      </c>
      <c r="I36" s="121">
        <v>22</v>
      </c>
      <c r="J36" s="121">
        <v>186.28</v>
      </c>
      <c r="K36" s="121">
        <v>186.28</v>
      </c>
      <c r="L36" s="121" t="s">
        <v>467</v>
      </c>
      <c r="M36" s="121">
        <v>186.28</v>
      </c>
    </row>
    <row r="37" spans="1:13" x14ac:dyDescent="0.25">
      <c r="A37" s="121">
        <v>30</v>
      </c>
      <c r="B37" s="121" t="s">
        <v>496</v>
      </c>
      <c r="C37" s="122">
        <v>41030</v>
      </c>
      <c r="F37" s="121">
        <v>400</v>
      </c>
      <c r="G37" s="121">
        <v>400</v>
      </c>
      <c r="I37" s="121">
        <v>27</v>
      </c>
      <c r="J37" s="121">
        <v>164.33</v>
      </c>
      <c r="K37" s="121">
        <v>164.33</v>
      </c>
      <c r="L37" s="121" t="s">
        <v>467</v>
      </c>
      <c r="M37" s="121">
        <v>164.33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9" workbookViewId="0">
      <selection activeCell="J38" sqref="J38"/>
    </sheetView>
  </sheetViews>
  <sheetFormatPr defaultColWidth="9.33203125" defaultRowHeight="15" x14ac:dyDescent="0.25"/>
  <cols>
    <col min="1" max="1" width="9.33203125" style="123"/>
    <col min="2" max="2" width="23.5" style="123" bestFit="1" customWidth="1"/>
    <col min="3" max="3" width="12.83203125" style="123" bestFit="1" customWidth="1"/>
    <col min="4" max="16384" width="9.33203125" style="123"/>
  </cols>
  <sheetData>
    <row r="1" spans="1:13" x14ac:dyDescent="0.25">
      <c r="A1" s="123" t="s">
        <v>446</v>
      </c>
    </row>
    <row r="2" spans="1:13" x14ac:dyDescent="0.25">
      <c r="A2" s="123" t="s">
        <v>516</v>
      </c>
    </row>
    <row r="3" spans="1:13" x14ac:dyDescent="0.25">
      <c r="A3" s="123" t="s">
        <v>448</v>
      </c>
      <c r="B3" s="123" t="s">
        <v>449</v>
      </c>
      <c r="C3" s="123" t="s">
        <v>423</v>
      </c>
      <c r="D3" s="123" t="s">
        <v>450</v>
      </c>
    </row>
    <row r="4" spans="1:13" x14ac:dyDescent="0.25">
      <c r="A4" s="123" t="s">
        <v>451</v>
      </c>
      <c r="B4" s="123">
        <v>16</v>
      </c>
      <c r="C4" s="123">
        <v>2508.7600000000002</v>
      </c>
      <c r="D4" s="123">
        <v>156.80000000000001</v>
      </c>
    </row>
    <row r="5" spans="1:13" x14ac:dyDescent="0.25">
      <c r="A5" s="123" t="s">
        <v>452</v>
      </c>
      <c r="B5" s="123">
        <v>13</v>
      </c>
      <c r="C5" s="123">
        <v>833.18</v>
      </c>
      <c r="D5" s="123">
        <v>64.09</v>
      </c>
    </row>
    <row r="6" spans="1:13" x14ac:dyDescent="0.25">
      <c r="A6" s="123" t="s">
        <v>453</v>
      </c>
      <c r="B6" s="123">
        <v>6</v>
      </c>
      <c r="C6" s="123" t="s">
        <v>454</v>
      </c>
      <c r="D6" s="123" t="s">
        <v>454</v>
      </c>
    </row>
    <row r="7" spans="1:13" x14ac:dyDescent="0.25">
      <c r="A7" s="123" t="s">
        <v>455</v>
      </c>
      <c r="B7" s="123">
        <v>22</v>
      </c>
      <c r="C7" s="123" t="s">
        <v>454</v>
      </c>
      <c r="D7" s="123" t="s">
        <v>454</v>
      </c>
    </row>
    <row r="9" spans="1:13" x14ac:dyDescent="0.25">
      <c r="A9" s="123" t="s">
        <v>456</v>
      </c>
      <c r="B9" s="123" t="s">
        <v>457</v>
      </c>
      <c r="C9" s="123" t="s">
        <v>160</v>
      </c>
      <c r="D9" s="123" t="s">
        <v>458</v>
      </c>
      <c r="E9" s="123" t="s">
        <v>459</v>
      </c>
      <c r="F9" s="123" t="s">
        <v>460</v>
      </c>
      <c r="G9" s="123" t="s">
        <v>461</v>
      </c>
      <c r="H9" s="123" t="s">
        <v>462</v>
      </c>
      <c r="I9" s="123" t="s">
        <v>463</v>
      </c>
      <c r="J9" s="123" t="s">
        <v>423</v>
      </c>
      <c r="K9" s="123" t="s">
        <v>450</v>
      </c>
      <c r="L9" s="123" t="s">
        <v>464</v>
      </c>
      <c r="M9" s="123" t="s">
        <v>517</v>
      </c>
    </row>
    <row r="10" spans="1:13" x14ac:dyDescent="0.25">
      <c r="A10" s="123">
        <v>1</v>
      </c>
      <c r="B10" s="123" t="s">
        <v>466</v>
      </c>
      <c r="C10" s="124">
        <v>41407</v>
      </c>
      <c r="F10" s="123">
        <v>600</v>
      </c>
      <c r="G10" s="123">
        <v>600</v>
      </c>
      <c r="I10" s="123">
        <v>21</v>
      </c>
      <c r="J10" s="123">
        <v>168</v>
      </c>
      <c r="K10" s="123">
        <v>168</v>
      </c>
      <c r="L10" s="123" t="s">
        <v>467</v>
      </c>
      <c r="M10" s="123">
        <v>168</v>
      </c>
    </row>
    <row r="11" spans="1:13" x14ac:dyDescent="0.25">
      <c r="A11" s="123">
        <v>2</v>
      </c>
      <c r="B11" s="123" t="s">
        <v>468</v>
      </c>
      <c r="C11" s="124">
        <v>38257</v>
      </c>
      <c r="F11" s="123">
        <v>600</v>
      </c>
      <c r="G11" s="123">
        <v>600</v>
      </c>
      <c r="I11" s="123">
        <v>21</v>
      </c>
      <c r="J11" s="123">
        <v>171.1</v>
      </c>
      <c r="K11" s="123">
        <v>171.1</v>
      </c>
      <c r="L11" s="123" t="s">
        <v>467</v>
      </c>
      <c r="M11" s="123">
        <v>171.1</v>
      </c>
    </row>
    <row r="12" spans="1:13" x14ac:dyDescent="0.25">
      <c r="A12" s="123">
        <v>3</v>
      </c>
      <c r="B12" s="123" t="s">
        <v>469</v>
      </c>
      <c r="C12" s="124">
        <v>38790</v>
      </c>
      <c r="F12" s="123">
        <v>400</v>
      </c>
      <c r="G12" s="123">
        <v>400</v>
      </c>
      <c r="I12" s="123">
        <v>17</v>
      </c>
      <c r="J12" s="123">
        <v>133.80000000000001</v>
      </c>
      <c r="K12" s="123">
        <v>133.80000000000001</v>
      </c>
      <c r="L12" s="123" t="s">
        <v>467</v>
      </c>
      <c r="M12" s="123">
        <v>133.80000000000001</v>
      </c>
    </row>
    <row r="13" spans="1:13" x14ac:dyDescent="0.25">
      <c r="A13" s="123">
        <v>4</v>
      </c>
      <c r="B13" s="123" t="s">
        <v>470</v>
      </c>
      <c r="C13" s="124">
        <v>42392</v>
      </c>
      <c r="F13" s="123">
        <v>600</v>
      </c>
      <c r="G13" s="123">
        <v>600</v>
      </c>
      <c r="I13" s="123">
        <v>12</v>
      </c>
      <c r="J13" s="123">
        <v>90.71</v>
      </c>
      <c r="K13" s="123">
        <v>90.71</v>
      </c>
      <c r="L13" s="123" t="s">
        <v>476</v>
      </c>
      <c r="M13" s="123">
        <v>90.71</v>
      </c>
    </row>
    <row r="14" spans="1:13" x14ac:dyDescent="0.25">
      <c r="A14" s="123">
        <v>5</v>
      </c>
      <c r="B14" s="123" t="s">
        <v>471</v>
      </c>
      <c r="C14" s="124">
        <v>42534</v>
      </c>
      <c r="F14" s="123">
        <v>600</v>
      </c>
      <c r="G14" s="123">
        <v>600</v>
      </c>
      <c r="I14" s="123">
        <v>16</v>
      </c>
      <c r="J14" s="123">
        <v>144.15</v>
      </c>
      <c r="K14" s="123">
        <v>144.15</v>
      </c>
      <c r="L14" s="123" t="s">
        <v>467</v>
      </c>
      <c r="M14" s="123">
        <v>144.15</v>
      </c>
    </row>
    <row r="15" spans="1:13" x14ac:dyDescent="0.25">
      <c r="A15" s="123">
        <v>6</v>
      </c>
      <c r="B15" s="123" t="s">
        <v>472</v>
      </c>
      <c r="C15" s="124">
        <v>38412</v>
      </c>
      <c r="F15" s="123">
        <v>600</v>
      </c>
      <c r="G15" s="123">
        <v>600</v>
      </c>
      <c r="I15" s="123">
        <v>17</v>
      </c>
      <c r="J15" s="123">
        <v>158.07</v>
      </c>
      <c r="K15" s="123">
        <v>158.07</v>
      </c>
      <c r="L15" s="123" t="s">
        <v>467</v>
      </c>
      <c r="M15" s="123">
        <v>158.07</v>
      </c>
    </row>
    <row r="16" spans="1:13" x14ac:dyDescent="0.25">
      <c r="A16" s="123">
        <v>7</v>
      </c>
      <c r="B16" s="123" t="s">
        <v>507</v>
      </c>
      <c r="C16" s="124">
        <v>43893</v>
      </c>
      <c r="E16" s="123" t="s">
        <v>347</v>
      </c>
      <c r="F16" s="123">
        <v>400</v>
      </c>
      <c r="G16" s="123">
        <v>400</v>
      </c>
      <c r="I16" s="123">
        <v>21</v>
      </c>
      <c r="J16" s="123">
        <v>152.74</v>
      </c>
      <c r="K16" s="123">
        <v>152.74</v>
      </c>
      <c r="L16" s="123" t="s">
        <v>467</v>
      </c>
      <c r="M16" s="123">
        <v>152.74</v>
      </c>
    </row>
    <row r="17" spans="1:13" x14ac:dyDescent="0.25">
      <c r="A17" s="123">
        <v>8</v>
      </c>
      <c r="B17" s="123" t="s">
        <v>474</v>
      </c>
      <c r="C17" s="124">
        <v>36578</v>
      </c>
      <c r="F17" s="123">
        <v>600</v>
      </c>
      <c r="G17" s="123">
        <v>600</v>
      </c>
      <c r="I17" s="123">
        <v>17</v>
      </c>
      <c r="J17" s="123">
        <v>129.49</v>
      </c>
      <c r="K17" s="123">
        <v>129.49</v>
      </c>
      <c r="L17" s="123" t="s">
        <v>476</v>
      </c>
      <c r="M17" s="123">
        <v>129.49</v>
      </c>
    </row>
    <row r="18" spans="1:13" x14ac:dyDescent="0.25">
      <c r="A18" s="123">
        <v>10</v>
      </c>
      <c r="B18" s="123" t="s">
        <v>475</v>
      </c>
      <c r="C18" s="124">
        <v>43087</v>
      </c>
      <c r="F18" s="123">
        <v>400</v>
      </c>
      <c r="G18" s="123">
        <v>400</v>
      </c>
      <c r="I18" s="123">
        <v>12</v>
      </c>
      <c r="J18" s="123">
        <v>86.44</v>
      </c>
      <c r="K18" s="123">
        <v>86.44</v>
      </c>
      <c r="L18" s="123" t="s">
        <v>476</v>
      </c>
      <c r="M18" s="123">
        <v>86.44</v>
      </c>
    </row>
    <row r="19" spans="1:13" x14ac:dyDescent="0.25">
      <c r="A19" s="123">
        <v>11</v>
      </c>
      <c r="B19" s="123" t="s">
        <v>477</v>
      </c>
      <c r="C19" s="124">
        <v>39084</v>
      </c>
      <c r="F19" s="123">
        <v>400</v>
      </c>
      <c r="G19" s="123">
        <v>400</v>
      </c>
      <c r="I19" s="123">
        <v>21</v>
      </c>
      <c r="J19" s="123">
        <v>168</v>
      </c>
      <c r="K19" s="123">
        <v>168</v>
      </c>
      <c r="L19" s="123" t="s">
        <v>467</v>
      </c>
      <c r="M19" s="123">
        <v>168</v>
      </c>
    </row>
    <row r="20" spans="1:13" x14ac:dyDescent="0.25">
      <c r="A20" s="123">
        <v>12</v>
      </c>
      <c r="B20" s="123" t="s">
        <v>478</v>
      </c>
      <c r="C20" s="124">
        <v>43003</v>
      </c>
      <c r="F20" s="123">
        <v>400</v>
      </c>
      <c r="G20" s="123">
        <v>400</v>
      </c>
      <c r="I20" s="123">
        <v>16</v>
      </c>
      <c r="J20" s="123">
        <v>128.19</v>
      </c>
      <c r="K20" s="123">
        <v>128.19</v>
      </c>
      <c r="L20" s="123" t="s">
        <v>476</v>
      </c>
      <c r="M20" s="123">
        <v>128.19</v>
      </c>
    </row>
    <row r="21" spans="1:13" x14ac:dyDescent="0.25">
      <c r="A21" s="123">
        <v>13</v>
      </c>
      <c r="B21" s="123" t="s">
        <v>479</v>
      </c>
      <c r="C21" s="124">
        <v>41162</v>
      </c>
      <c r="F21" s="123">
        <v>400</v>
      </c>
      <c r="G21" s="123">
        <v>400</v>
      </c>
      <c r="I21" s="123">
        <v>20</v>
      </c>
      <c r="J21" s="123">
        <v>166.34</v>
      </c>
      <c r="K21" s="123">
        <v>166.34</v>
      </c>
      <c r="L21" s="123" t="s">
        <v>467</v>
      </c>
      <c r="M21" s="123">
        <v>166.34</v>
      </c>
    </row>
    <row r="22" spans="1:13" x14ac:dyDescent="0.25">
      <c r="A22" s="123">
        <v>14</v>
      </c>
      <c r="B22" s="123" t="s">
        <v>480</v>
      </c>
      <c r="C22" s="124">
        <v>43327</v>
      </c>
      <c r="F22" s="123">
        <v>400</v>
      </c>
      <c r="G22" s="123">
        <v>400</v>
      </c>
      <c r="I22" s="123">
        <v>21</v>
      </c>
      <c r="J22" s="123">
        <v>170.61</v>
      </c>
      <c r="K22" s="123">
        <v>170.61</v>
      </c>
      <c r="L22" s="123" t="s">
        <v>467</v>
      </c>
      <c r="M22" s="123">
        <v>170.61</v>
      </c>
    </row>
    <row r="23" spans="1:13" x14ac:dyDescent="0.25">
      <c r="A23" s="123">
        <v>15</v>
      </c>
      <c r="B23" s="123" t="s">
        <v>481</v>
      </c>
      <c r="C23" s="124">
        <v>39281</v>
      </c>
      <c r="F23" s="123">
        <v>600</v>
      </c>
      <c r="G23" s="123">
        <v>600</v>
      </c>
      <c r="I23" s="123">
        <v>9</v>
      </c>
      <c r="J23" s="123">
        <v>79.16</v>
      </c>
      <c r="K23" s="123">
        <v>79.16</v>
      </c>
      <c r="L23" s="123" t="s">
        <v>476</v>
      </c>
      <c r="M23" s="123">
        <v>79.16</v>
      </c>
    </row>
    <row r="24" spans="1:13" x14ac:dyDescent="0.25">
      <c r="A24" s="123">
        <v>16</v>
      </c>
      <c r="B24" s="123" t="s">
        <v>482</v>
      </c>
      <c r="C24" s="124">
        <v>36578</v>
      </c>
      <c r="F24" s="123">
        <v>400</v>
      </c>
      <c r="G24" s="123">
        <v>400</v>
      </c>
      <c r="I24" s="123">
        <v>16</v>
      </c>
      <c r="J24" s="123">
        <v>139.75</v>
      </c>
      <c r="K24" s="123">
        <v>139.75</v>
      </c>
      <c r="L24" s="123" t="s">
        <v>467</v>
      </c>
      <c r="M24" s="123">
        <v>139.75</v>
      </c>
    </row>
    <row r="25" spans="1:13" x14ac:dyDescent="0.25">
      <c r="A25" s="123">
        <v>17</v>
      </c>
      <c r="B25" s="123" t="s">
        <v>483</v>
      </c>
      <c r="C25" s="124">
        <v>42856</v>
      </c>
      <c r="F25" s="123">
        <v>600</v>
      </c>
      <c r="G25" s="123">
        <v>600</v>
      </c>
      <c r="I25" s="123">
        <v>21</v>
      </c>
      <c r="J25" s="123">
        <v>174.01</v>
      </c>
      <c r="K25" s="123">
        <v>174.01</v>
      </c>
      <c r="L25" s="123" t="s">
        <v>467</v>
      </c>
      <c r="M25" s="123">
        <v>174.01</v>
      </c>
    </row>
    <row r="26" spans="1:13" x14ac:dyDescent="0.25">
      <c r="A26" s="123">
        <v>18</v>
      </c>
      <c r="B26" s="123" t="s">
        <v>484</v>
      </c>
      <c r="C26" s="124">
        <v>36950</v>
      </c>
      <c r="F26" s="123">
        <v>400</v>
      </c>
      <c r="G26" s="123">
        <v>400</v>
      </c>
      <c r="I26" s="123">
        <v>21</v>
      </c>
      <c r="J26" s="123">
        <v>63</v>
      </c>
      <c r="K26" s="123">
        <v>63</v>
      </c>
      <c r="L26" s="123" t="s">
        <v>476</v>
      </c>
      <c r="M26" s="123">
        <v>63</v>
      </c>
    </row>
    <row r="27" spans="1:13" x14ac:dyDescent="0.25">
      <c r="A27" s="123">
        <v>19</v>
      </c>
      <c r="B27" s="123" t="s">
        <v>485</v>
      </c>
      <c r="C27" s="124">
        <v>43676</v>
      </c>
      <c r="F27" s="123">
        <v>400</v>
      </c>
      <c r="G27" s="123">
        <v>400</v>
      </c>
      <c r="I27" s="123">
        <v>21</v>
      </c>
      <c r="J27" s="123">
        <v>159.18</v>
      </c>
      <c r="K27" s="123">
        <v>159.18</v>
      </c>
      <c r="L27" s="123" t="s">
        <v>467</v>
      </c>
      <c r="M27" s="123">
        <v>159.18</v>
      </c>
    </row>
    <row r="28" spans="1:13" x14ac:dyDescent="0.25">
      <c r="A28" s="123">
        <v>20</v>
      </c>
      <c r="B28" s="123" t="s">
        <v>486</v>
      </c>
      <c r="C28" s="124">
        <v>43726</v>
      </c>
      <c r="F28" s="123">
        <v>400</v>
      </c>
      <c r="G28" s="123">
        <v>400</v>
      </c>
      <c r="I28" s="123">
        <v>17</v>
      </c>
      <c r="J28" s="123">
        <v>133.72</v>
      </c>
      <c r="K28" s="123">
        <v>133.72</v>
      </c>
      <c r="L28" s="123" t="s">
        <v>467</v>
      </c>
      <c r="M28" s="123">
        <v>133.72</v>
      </c>
    </row>
    <row r="29" spans="1:13" x14ac:dyDescent="0.25">
      <c r="A29" s="123">
        <v>21</v>
      </c>
      <c r="B29" s="123" t="s">
        <v>487</v>
      </c>
      <c r="C29" s="124">
        <v>39150</v>
      </c>
      <c r="F29" s="123">
        <v>400</v>
      </c>
      <c r="G29" s="123">
        <v>400</v>
      </c>
      <c r="I29" s="123">
        <v>20</v>
      </c>
      <c r="J29" s="123">
        <v>111.87</v>
      </c>
      <c r="K29" s="123">
        <v>111.87</v>
      </c>
      <c r="L29" s="123" t="s">
        <v>476</v>
      </c>
      <c r="M29" s="123">
        <v>111.87</v>
      </c>
    </row>
    <row r="30" spans="1:13" x14ac:dyDescent="0.25">
      <c r="A30" s="123">
        <v>22</v>
      </c>
      <c r="B30" s="123" t="s">
        <v>488</v>
      </c>
      <c r="C30" s="124">
        <v>43778</v>
      </c>
      <c r="F30" s="123">
        <v>400</v>
      </c>
      <c r="G30" s="123">
        <v>400</v>
      </c>
      <c r="I30" s="123">
        <v>0</v>
      </c>
      <c r="J30" s="123">
        <v>0</v>
      </c>
      <c r="K30" s="123">
        <v>0</v>
      </c>
      <c r="L30" s="123" t="s">
        <v>476</v>
      </c>
      <c r="M30" s="123">
        <v>0</v>
      </c>
    </row>
    <row r="31" spans="1:13" x14ac:dyDescent="0.25">
      <c r="A31" s="123">
        <v>23</v>
      </c>
      <c r="B31" s="123" t="s">
        <v>489</v>
      </c>
      <c r="C31" s="124">
        <v>36704</v>
      </c>
      <c r="F31" s="123">
        <v>400</v>
      </c>
      <c r="G31" s="123">
        <v>400</v>
      </c>
      <c r="I31" s="123">
        <v>17</v>
      </c>
      <c r="J31" s="123">
        <v>100.34</v>
      </c>
      <c r="K31" s="123">
        <v>100.34</v>
      </c>
      <c r="L31" s="123" t="s">
        <v>476</v>
      </c>
      <c r="M31" s="123">
        <v>100.34</v>
      </c>
    </row>
    <row r="32" spans="1:13" x14ac:dyDescent="0.25">
      <c r="A32" s="123">
        <v>24</v>
      </c>
      <c r="B32" s="123" t="s">
        <v>491</v>
      </c>
      <c r="C32" s="124">
        <v>39664</v>
      </c>
      <c r="F32" s="123">
        <v>400</v>
      </c>
      <c r="G32" s="123">
        <v>400</v>
      </c>
      <c r="I32" s="123">
        <v>21</v>
      </c>
      <c r="J32" s="123">
        <v>139.15</v>
      </c>
      <c r="K32" s="123">
        <v>139.15</v>
      </c>
      <c r="L32" s="123" t="s">
        <v>467</v>
      </c>
      <c r="M32" s="123">
        <v>139.15</v>
      </c>
    </row>
    <row r="33" spans="1:13" x14ac:dyDescent="0.25">
      <c r="A33" s="123">
        <v>25</v>
      </c>
      <c r="B33" s="123" t="s">
        <v>492</v>
      </c>
      <c r="C33" s="124">
        <v>41115</v>
      </c>
      <c r="F33" s="123">
        <v>500</v>
      </c>
      <c r="G33" s="123">
        <v>500</v>
      </c>
      <c r="I33" s="123">
        <v>3</v>
      </c>
      <c r="J33" s="123">
        <v>35</v>
      </c>
      <c r="K33" s="123">
        <v>35</v>
      </c>
      <c r="L33" s="123" t="s">
        <v>476</v>
      </c>
      <c r="M33" s="123">
        <v>35</v>
      </c>
    </row>
    <row r="34" spans="1:13" x14ac:dyDescent="0.25">
      <c r="A34" s="123">
        <v>26</v>
      </c>
      <c r="B34" s="123" t="s">
        <v>493</v>
      </c>
      <c r="C34" s="124">
        <v>39476</v>
      </c>
      <c r="F34" s="123">
        <v>600</v>
      </c>
      <c r="G34" s="123">
        <v>600</v>
      </c>
      <c r="I34" s="123">
        <v>1</v>
      </c>
      <c r="J34" s="123">
        <v>8.98</v>
      </c>
      <c r="K34" s="123">
        <v>8.98</v>
      </c>
      <c r="L34" s="123" t="s">
        <v>476</v>
      </c>
      <c r="M34" s="123">
        <v>8.98</v>
      </c>
    </row>
    <row r="35" spans="1:13" x14ac:dyDescent="0.25">
      <c r="A35" s="123">
        <v>27</v>
      </c>
      <c r="B35" s="123" t="s">
        <v>494</v>
      </c>
      <c r="C35" s="124">
        <v>43787</v>
      </c>
      <c r="F35" s="123">
        <v>600</v>
      </c>
      <c r="G35" s="123">
        <v>600</v>
      </c>
      <c r="I35" s="123">
        <v>21</v>
      </c>
      <c r="J35" s="123">
        <v>174.3</v>
      </c>
      <c r="K35" s="123">
        <v>174.3</v>
      </c>
      <c r="L35" s="123" t="s">
        <v>467</v>
      </c>
      <c r="M35" s="123">
        <v>174.3</v>
      </c>
    </row>
    <row r="36" spans="1:13" x14ac:dyDescent="0.25">
      <c r="A36" s="123">
        <v>29</v>
      </c>
      <c r="B36" s="123" t="s">
        <v>496</v>
      </c>
      <c r="C36" s="124">
        <v>41030</v>
      </c>
      <c r="F36" s="123">
        <v>400</v>
      </c>
      <c r="G36" s="123">
        <v>400</v>
      </c>
      <c r="I36" s="123">
        <v>25</v>
      </c>
      <c r="J36" s="123">
        <v>155.84</v>
      </c>
      <c r="K36" s="123">
        <v>155.84</v>
      </c>
      <c r="L36" s="123" t="s">
        <v>467</v>
      </c>
      <c r="M36" s="123">
        <v>155.84</v>
      </c>
    </row>
    <row r="37" spans="1:13" x14ac:dyDescent="0.25">
      <c r="J37" s="123">
        <f>SUM(J10:J36)</f>
        <v>3341.9400000000005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9"/>
  <sheetViews>
    <sheetView topLeftCell="A13" workbookViewId="0">
      <selection activeCell="J40" sqref="J40"/>
    </sheetView>
  </sheetViews>
  <sheetFormatPr defaultColWidth="9.33203125" defaultRowHeight="15" x14ac:dyDescent="0.25"/>
  <cols>
    <col min="1" max="1" width="9.33203125" style="130"/>
    <col min="2" max="2" width="23.5" style="130" bestFit="1" customWidth="1"/>
    <col min="3" max="3" width="12.83203125" style="130" bestFit="1" customWidth="1"/>
    <col min="4" max="16384" width="9.33203125" style="130"/>
  </cols>
  <sheetData>
    <row r="1" spans="1:13" x14ac:dyDescent="0.25">
      <c r="A1" s="130" t="s">
        <v>446</v>
      </c>
    </row>
    <row r="2" spans="1:13" x14ac:dyDescent="0.25">
      <c r="A2" s="130" t="s">
        <v>531</v>
      </c>
    </row>
    <row r="3" spans="1:13" x14ac:dyDescent="0.25">
      <c r="A3" s="130" t="s">
        <v>448</v>
      </c>
      <c r="B3" s="130" t="s">
        <v>449</v>
      </c>
      <c r="C3" s="130" t="s">
        <v>423</v>
      </c>
      <c r="D3" s="130" t="s">
        <v>450</v>
      </c>
    </row>
    <row r="4" spans="1:13" x14ac:dyDescent="0.25">
      <c r="A4" s="130" t="s">
        <v>451</v>
      </c>
      <c r="B4" s="130">
        <v>19</v>
      </c>
      <c r="C4" s="130">
        <v>3237.01</v>
      </c>
      <c r="D4" s="130">
        <v>170.37</v>
      </c>
    </row>
    <row r="5" spans="1:13" x14ac:dyDescent="0.25">
      <c r="A5" s="130" t="s">
        <v>452</v>
      </c>
      <c r="B5" s="130">
        <v>10</v>
      </c>
      <c r="C5" s="130">
        <v>714.32</v>
      </c>
      <c r="D5" s="130">
        <v>71.430000000000007</v>
      </c>
    </row>
    <row r="6" spans="1:13" x14ac:dyDescent="0.25">
      <c r="A6" s="130" t="s">
        <v>453</v>
      </c>
      <c r="B6" s="130">
        <v>5</v>
      </c>
      <c r="C6" s="130" t="s">
        <v>454</v>
      </c>
      <c r="D6" s="130" t="s">
        <v>454</v>
      </c>
    </row>
    <row r="7" spans="1:13" x14ac:dyDescent="0.25">
      <c r="A7" s="130" t="s">
        <v>455</v>
      </c>
      <c r="B7" s="130">
        <v>24</v>
      </c>
      <c r="C7" s="130" t="s">
        <v>454</v>
      </c>
      <c r="D7" s="130" t="s">
        <v>454</v>
      </c>
    </row>
    <row r="9" spans="1:13" x14ac:dyDescent="0.25">
      <c r="A9" s="130" t="s">
        <v>456</v>
      </c>
      <c r="B9" s="130" t="s">
        <v>457</v>
      </c>
      <c r="C9" s="130" t="s">
        <v>160</v>
      </c>
      <c r="D9" s="130" t="s">
        <v>458</v>
      </c>
      <c r="E9" s="130" t="s">
        <v>459</v>
      </c>
      <c r="F9" s="130" t="s">
        <v>460</v>
      </c>
      <c r="G9" s="130" t="s">
        <v>461</v>
      </c>
      <c r="H9" s="130" t="s">
        <v>462</v>
      </c>
      <c r="I9" s="130" t="s">
        <v>463</v>
      </c>
      <c r="J9" s="130" t="s">
        <v>423</v>
      </c>
      <c r="K9" s="130" t="s">
        <v>450</v>
      </c>
      <c r="L9" s="130" t="s">
        <v>464</v>
      </c>
      <c r="M9" s="130" t="s">
        <v>532</v>
      </c>
    </row>
    <row r="10" spans="1:13" x14ac:dyDescent="0.25">
      <c r="A10" s="130">
        <v>1</v>
      </c>
      <c r="B10" s="130" t="s">
        <v>466</v>
      </c>
      <c r="C10" s="131">
        <v>41407</v>
      </c>
      <c r="F10" s="130">
        <v>600</v>
      </c>
      <c r="G10" s="130">
        <v>600</v>
      </c>
      <c r="I10" s="130">
        <v>22</v>
      </c>
      <c r="J10" s="130">
        <v>187.13</v>
      </c>
      <c r="K10" s="130">
        <v>187.13</v>
      </c>
      <c r="L10" s="130" t="s">
        <v>467</v>
      </c>
      <c r="M10" s="130">
        <v>187.13</v>
      </c>
    </row>
    <row r="11" spans="1:13" x14ac:dyDescent="0.25">
      <c r="A11" s="130">
        <v>2</v>
      </c>
      <c r="B11" s="130" t="s">
        <v>468</v>
      </c>
      <c r="C11" s="131">
        <v>38257</v>
      </c>
      <c r="F11" s="130">
        <v>600</v>
      </c>
      <c r="G11" s="130">
        <v>600</v>
      </c>
      <c r="I11" s="130">
        <v>22</v>
      </c>
      <c r="J11" s="130">
        <v>180.54</v>
      </c>
      <c r="K11" s="130">
        <v>180.54</v>
      </c>
      <c r="L11" s="130" t="s">
        <v>467</v>
      </c>
      <c r="M11" s="130">
        <v>180.54</v>
      </c>
    </row>
    <row r="12" spans="1:13" x14ac:dyDescent="0.25">
      <c r="A12" s="130">
        <v>3</v>
      </c>
      <c r="B12" s="130" t="s">
        <v>469</v>
      </c>
      <c r="C12" s="131">
        <v>38790</v>
      </c>
      <c r="F12" s="130">
        <v>400</v>
      </c>
      <c r="G12" s="130">
        <v>400</v>
      </c>
      <c r="I12" s="130">
        <v>17</v>
      </c>
      <c r="J12" s="130">
        <v>145.6</v>
      </c>
      <c r="K12" s="130">
        <v>145.6</v>
      </c>
      <c r="L12" s="130" t="s">
        <v>467</v>
      </c>
      <c r="M12" s="130">
        <v>145.6</v>
      </c>
    </row>
    <row r="13" spans="1:13" x14ac:dyDescent="0.25">
      <c r="A13" s="130">
        <v>4</v>
      </c>
      <c r="B13" s="130" t="s">
        <v>470</v>
      </c>
      <c r="C13" s="131">
        <v>42392</v>
      </c>
      <c r="F13" s="130">
        <v>600</v>
      </c>
      <c r="G13" s="130">
        <v>600</v>
      </c>
      <c r="I13" s="130">
        <v>22</v>
      </c>
      <c r="J13" s="130">
        <v>178</v>
      </c>
      <c r="K13" s="130">
        <v>178</v>
      </c>
      <c r="L13" s="130" t="s">
        <v>467</v>
      </c>
      <c r="M13" s="130">
        <v>178</v>
      </c>
    </row>
    <row r="14" spans="1:13" x14ac:dyDescent="0.25">
      <c r="A14" s="130">
        <v>5</v>
      </c>
      <c r="B14" s="130" t="s">
        <v>471</v>
      </c>
      <c r="C14" s="131">
        <v>42534</v>
      </c>
      <c r="F14" s="130">
        <v>600</v>
      </c>
      <c r="G14" s="130">
        <v>600</v>
      </c>
      <c r="I14" s="130">
        <v>18</v>
      </c>
      <c r="J14" s="130">
        <v>182.39</v>
      </c>
      <c r="K14" s="130">
        <v>182.39</v>
      </c>
      <c r="L14" s="130" t="s">
        <v>467</v>
      </c>
      <c r="M14" s="130">
        <v>182.39</v>
      </c>
    </row>
    <row r="15" spans="1:13" x14ac:dyDescent="0.25">
      <c r="A15" s="130">
        <v>6</v>
      </c>
      <c r="B15" s="130" t="s">
        <v>472</v>
      </c>
      <c r="C15" s="131">
        <v>38412</v>
      </c>
      <c r="F15" s="130">
        <v>600</v>
      </c>
      <c r="G15" s="130">
        <v>600</v>
      </c>
      <c r="I15" s="130">
        <v>18</v>
      </c>
      <c r="J15" s="130">
        <v>171.86</v>
      </c>
      <c r="K15" s="130">
        <v>171.86</v>
      </c>
      <c r="L15" s="130" t="s">
        <v>467</v>
      </c>
      <c r="M15" s="130">
        <v>171.86</v>
      </c>
    </row>
    <row r="16" spans="1:13" x14ac:dyDescent="0.25">
      <c r="A16" s="130">
        <v>7</v>
      </c>
      <c r="B16" s="130" t="s">
        <v>507</v>
      </c>
      <c r="C16" s="131">
        <v>43893</v>
      </c>
      <c r="E16" s="130" t="s">
        <v>347</v>
      </c>
      <c r="F16" s="130">
        <v>400</v>
      </c>
      <c r="G16" s="130">
        <v>400</v>
      </c>
      <c r="I16" s="130">
        <v>21</v>
      </c>
      <c r="J16" s="130">
        <v>173.22</v>
      </c>
      <c r="K16" s="130">
        <v>173.22</v>
      </c>
      <c r="L16" s="130" t="s">
        <v>467</v>
      </c>
      <c r="M16" s="130">
        <v>173.22</v>
      </c>
    </row>
    <row r="17" spans="1:13" x14ac:dyDescent="0.25">
      <c r="A17" s="130">
        <v>8</v>
      </c>
      <c r="B17" s="130" t="s">
        <v>474</v>
      </c>
      <c r="C17" s="131">
        <v>36578</v>
      </c>
      <c r="F17" s="130">
        <v>600</v>
      </c>
      <c r="G17" s="130">
        <v>600</v>
      </c>
      <c r="I17" s="130">
        <v>22</v>
      </c>
      <c r="J17" s="130">
        <v>159.9</v>
      </c>
      <c r="K17" s="130">
        <v>159.9</v>
      </c>
      <c r="L17" s="130" t="s">
        <v>467</v>
      </c>
      <c r="M17" s="130">
        <v>159.9</v>
      </c>
    </row>
    <row r="18" spans="1:13" x14ac:dyDescent="0.25">
      <c r="A18" s="130">
        <v>9</v>
      </c>
      <c r="B18" s="130" t="s">
        <v>502</v>
      </c>
      <c r="C18" s="131">
        <v>36587</v>
      </c>
      <c r="E18" s="130" t="s">
        <v>349</v>
      </c>
      <c r="F18" s="130">
        <v>100</v>
      </c>
      <c r="G18" s="130">
        <v>200</v>
      </c>
      <c r="I18" s="130">
        <v>0</v>
      </c>
      <c r="J18" s="130">
        <v>0</v>
      </c>
      <c r="K18" s="130">
        <v>0</v>
      </c>
      <c r="L18" s="130" t="s">
        <v>476</v>
      </c>
      <c r="M18" s="130">
        <v>0</v>
      </c>
    </row>
    <row r="19" spans="1:13" x14ac:dyDescent="0.25">
      <c r="A19" s="130">
        <v>10</v>
      </c>
      <c r="B19" s="130" t="s">
        <v>475</v>
      </c>
      <c r="C19" s="131">
        <v>43087</v>
      </c>
      <c r="F19" s="130">
        <v>400</v>
      </c>
      <c r="G19" s="130">
        <v>400</v>
      </c>
      <c r="I19" s="130">
        <v>13</v>
      </c>
      <c r="J19" s="130">
        <v>113.03</v>
      </c>
      <c r="K19" s="130">
        <v>113.03</v>
      </c>
      <c r="L19" s="130" t="s">
        <v>476</v>
      </c>
      <c r="M19" s="130">
        <v>113.03</v>
      </c>
    </row>
    <row r="20" spans="1:13" x14ac:dyDescent="0.25">
      <c r="A20" s="130">
        <v>11</v>
      </c>
      <c r="B20" s="130" t="s">
        <v>477</v>
      </c>
      <c r="C20" s="131">
        <v>39084</v>
      </c>
      <c r="F20" s="130">
        <v>400</v>
      </c>
      <c r="G20" s="130">
        <v>400</v>
      </c>
      <c r="I20" s="130">
        <v>17</v>
      </c>
      <c r="J20" s="130">
        <v>147.58000000000001</v>
      </c>
      <c r="K20" s="130">
        <v>147.58000000000001</v>
      </c>
      <c r="L20" s="130" t="s">
        <v>467</v>
      </c>
      <c r="M20" s="130">
        <v>147.58000000000001</v>
      </c>
    </row>
    <row r="21" spans="1:13" x14ac:dyDescent="0.25">
      <c r="A21" s="130">
        <v>12</v>
      </c>
      <c r="B21" s="130" t="s">
        <v>478</v>
      </c>
      <c r="C21" s="131">
        <v>43003</v>
      </c>
      <c r="F21" s="130">
        <v>400</v>
      </c>
      <c r="G21" s="130">
        <v>400</v>
      </c>
      <c r="I21" s="130">
        <v>18</v>
      </c>
      <c r="J21" s="130">
        <v>157.47</v>
      </c>
      <c r="K21" s="130">
        <v>157.47</v>
      </c>
      <c r="L21" s="130" t="s">
        <v>467</v>
      </c>
      <c r="M21" s="130">
        <v>157.47</v>
      </c>
    </row>
    <row r="22" spans="1:13" x14ac:dyDescent="0.25">
      <c r="A22" s="130">
        <v>13</v>
      </c>
      <c r="B22" s="130" t="s">
        <v>479</v>
      </c>
      <c r="C22" s="131">
        <v>41162</v>
      </c>
      <c r="F22" s="130">
        <v>400</v>
      </c>
      <c r="G22" s="130">
        <v>400</v>
      </c>
      <c r="I22" s="130">
        <v>22</v>
      </c>
      <c r="J22" s="130">
        <v>175.95</v>
      </c>
      <c r="K22" s="130">
        <v>175.95</v>
      </c>
      <c r="L22" s="130" t="s">
        <v>467</v>
      </c>
      <c r="M22" s="130">
        <v>175.95</v>
      </c>
    </row>
    <row r="23" spans="1:13" x14ac:dyDescent="0.25">
      <c r="A23" s="130">
        <v>14</v>
      </c>
      <c r="B23" s="130" t="s">
        <v>480</v>
      </c>
      <c r="C23" s="131">
        <v>43327</v>
      </c>
      <c r="F23" s="130">
        <v>400</v>
      </c>
      <c r="G23" s="130">
        <v>400</v>
      </c>
      <c r="I23" s="130">
        <v>21</v>
      </c>
      <c r="J23" s="130">
        <v>157.72</v>
      </c>
      <c r="K23" s="130">
        <v>157.72</v>
      </c>
      <c r="L23" s="130" t="s">
        <v>467</v>
      </c>
      <c r="M23" s="130">
        <v>157.72</v>
      </c>
    </row>
    <row r="24" spans="1:13" x14ac:dyDescent="0.25">
      <c r="A24" s="130">
        <v>15</v>
      </c>
      <c r="B24" s="130" t="s">
        <v>481</v>
      </c>
      <c r="C24" s="131">
        <v>39281</v>
      </c>
      <c r="F24" s="130">
        <v>600</v>
      </c>
      <c r="G24" s="130">
        <v>600</v>
      </c>
      <c r="I24" s="130">
        <v>10</v>
      </c>
      <c r="J24" s="130">
        <v>87.86</v>
      </c>
      <c r="K24" s="130">
        <v>87.86</v>
      </c>
      <c r="L24" s="130" t="s">
        <v>476</v>
      </c>
      <c r="M24" s="130">
        <v>87.86</v>
      </c>
    </row>
    <row r="25" spans="1:13" x14ac:dyDescent="0.25">
      <c r="A25" s="130">
        <v>16</v>
      </c>
      <c r="B25" s="130" t="s">
        <v>482</v>
      </c>
      <c r="C25" s="131">
        <v>36578</v>
      </c>
      <c r="F25" s="130">
        <v>400</v>
      </c>
      <c r="G25" s="130">
        <v>400</v>
      </c>
      <c r="I25" s="130">
        <v>18</v>
      </c>
      <c r="J25" s="130">
        <v>165.73</v>
      </c>
      <c r="K25" s="130">
        <v>165.73</v>
      </c>
      <c r="L25" s="130" t="s">
        <v>467</v>
      </c>
      <c r="M25" s="130">
        <v>165.73</v>
      </c>
    </row>
    <row r="26" spans="1:13" x14ac:dyDescent="0.25">
      <c r="A26" s="130">
        <v>17</v>
      </c>
      <c r="B26" s="130" t="s">
        <v>483</v>
      </c>
      <c r="C26" s="131">
        <v>42856</v>
      </c>
      <c r="F26" s="130">
        <v>600</v>
      </c>
      <c r="G26" s="130">
        <v>600</v>
      </c>
      <c r="I26" s="130">
        <v>22</v>
      </c>
      <c r="J26" s="130">
        <v>191.34</v>
      </c>
      <c r="K26" s="130">
        <v>191.34</v>
      </c>
      <c r="L26" s="130" t="s">
        <v>467</v>
      </c>
      <c r="M26" s="130">
        <v>191.34</v>
      </c>
    </row>
    <row r="27" spans="1:13" x14ac:dyDescent="0.25">
      <c r="A27" s="130">
        <v>18</v>
      </c>
      <c r="B27" s="130" t="s">
        <v>484</v>
      </c>
      <c r="C27" s="131">
        <v>36950</v>
      </c>
      <c r="F27" s="130">
        <v>400</v>
      </c>
      <c r="G27" s="130">
        <v>400</v>
      </c>
      <c r="I27" s="130">
        <v>10</v>
      </c>
      <c r="J27" s="130">
        <v>22.87</v>
      </c>
      <c r="K27" s="130">
        <v>22.87</v>
      </c>
      <c r="L27" s="130" t="s">
        <v>476</v>
      </c>
      <c r="M27" s="130">
        <v>22.87</v>
      </c>
    </row>
    <row r="28" spans="1:13" x14ac:dyDescent="0.25">
      <c r="A28" s="130">
        <v>19</v>
      </c>
      <c r="B28" s="130" t="s">
        <v>485</v>
      </c>
      <c r="C28" s="131">
        <v>43676</v>
      </c>
      <c r="F28" s="130">
        <v>400</v>
      </c>
      <c r="G28" s="130">
        <v>400</v>
      </c>
      <c r="I28" s="130">
        <v>22</v>
      </c>
      <c r="J28" s="130">
        <v>177.96</v>
      </c>
      <c r="K28" s="130">
        <v>177.96</v>
      </c>
      <c r="L28" s="130" t="s">
        <v>467</v>
      </c>
      <c r="M28" s="130">
        <v>177.96</v>
      </c>
    </row>
    <row r="29" spans="1:13" x14ac:dyDescent="0.25">
      <c r="A29" s="130">
        <v>20</v>
      </c>
      <c r="B29" s="130" t="s">
        <v>486</v>
      </c>
      <c r="C29" s="131">
        <v>43726</v>
      </c>
      <c r="F29" s="130">
        <v>400</v>
      </c>
      <c r="G29" s="130">
        <v>400</v>
      </c>
      <c r="I29" s="130">
        <v>17</v>
      </c>
      <c r="J29" s="130">
        <v>144.93</v>
      </c>
      <c r="K29" s="130">
        <v>144.93</v>
      </c>
      <c r="L29" s="130" t="s">
        <v>467</v>
      </c>
      <c r="M29" s="130">
        <v>144.93</v>
      </c>
    </row>
    <row r="30" spans="1:13" x14ac:dyDescent="0.25">
      <c r="A30" s="130">
        <v>21</v>
      </c>
      <c r="B30" s="130" t="s">
        <v>487</v>
      </c>
      <c r="C30" s="131">
        <v>39150</v>
      </c>
      <c r="F30" s="130">
        <v>400</v>
      </c>
      <c r="G30" s="130">
        <v>400</v>
      </c>
      <c r="I30" s="130">
        <v>20</v>
      </c>
      <c r="J30" s="130">
        <v>116.29</v>
      </c>
      <c r="K30" s="130">
        <v>116.29</v>
      </c>
      <c r="L30" s="130" t="s">
        <v>476</v>
      </c>
      <c r="M30" s="130">
        <v>116.29</v>
      </c>
    </row>
    <row r="31" spans="1:13" x14ac:dyDescent="0.25">
      <c r="A31" s="130">
        <v>22</v>
      </c>
      <c r="B31" s="130" t="s">
        <v>488</v>
      </c>
      <c r="C31" s="131">
        <v>43778</v>
      </c>
      <c r="F31" s="130">
        <v>400</v>
      </c>
      <c r="G31" s="130">
        <v>400</v>
      </c>
      <c r="I31" s="130">
        <v>14</v>
      </c>
      <c r="J31" s="130">
        <v>117.68</v>
      </c>
      <c r="K31" s="130">
        <v>117.68</v>
      </c>
      <c r="L31" s="130" t="s">
        <v>476</v>
      </c>
      <c r="M31" s="130">
        <v>117.68</v>
      </c>
    </row>
    <row r="32" spans="1:13" x14ac:dyDescent="0.25">
      <c r="A32" s="130">
        <v>23</v>
      </c>
      <c r="B32" s="130" t="s">
        <v>489</v>
      </c>
      <c r="C32" s="131">
        <v>36704</v>
      </c>
      <c r="F32" s="130">
        <v>400</v>
      </c>
      <c r="G32" s="130">
        <v>400</v>
      </c>
      <c r="I32" s="130">
        <v>18</v>
      </c>
      <c r="J32" s="130">
        <v>119.2</v>
      </c>
      <c r="K32" s="130">
        <v>119.2</v>
      </c>
      <c r="L32" s="130" t="s">
        <v>476</v>
      </c>
      <c r="M32" s="130">
        <v>119.2</v>
      </c>
    </row>
    <row r="33" spans="1:13" x14ac:dyDescent="0.25">
      <c r="A33" s="130">
        <v>24</v>
      </c>
      <c r="B33" s="130" t="s">
        <v>491</v>
      </c>
      <c r="C33" s="131">
        <v>39664</v>
      </c>
      <c r="F33" s="130">
        <v>400</v>
      </c>
      <c r="G33" s="130">
        <v>400</v>
      </c>
      <c r="I33" s="130">
        <v>22</v>
      </c>
      <c r="J33" s="130">
        <v>167.77</v>
      </c>
      <c r="K33" s="130">
        <v>167.77</v>
      </c>
      <c r="L33" s="130" t="s">
        <v>467</v>
      </c>
      <c r="M33" s="130">
        <v>167.77</v>
      </c>
    </row>
    <row r="34" spans="1:13" x14ac:dyDescent="0.25">
      <c r="A34" s="130">
        <v>25</v>
      </c>
      <c r="B34" s="130" t="s">
        <v>492</v>
      </c>
      <c r="C34" s="131">
        <v>41115</v>
      </c>
      <c r="F34" s="130">
        <v>500</v>
      </c>
      <c r="G34" s="130">
        <v>500</v>
      </c>
      <c r="I34" s="130">
        <v>7</v>
      </c>
      <c r="J34" s="130">
        <v>35</v>
      </c>
      <c r="K34" s="130">
        <v>35</v>
      </c>
      <c r="L34" s="130" t="s">
        <v>476</v>
      </c>
      <c r="M34" s="130">
        <v>35</v>
      </c>
    </row>
    <row r="35" spans="1:13" x14ac:dyDescent="0.25">
      <c r="A35" s="130">
        <v>26</v>
      </c>
      <c r="B35" s="130" t="s">
        <v>493</v>
      </c>
      <c r="C35" s="131">
        <v>39476</v>
      </c>
      <c r="F35" s="130">
        <v>600</v>
      </c>
      <c r="G35" s="130">
        <v>600</v>
      </c>
      <c r="I35" s="130">
        <v>12</v>
      </c>
      <c r="J35" s="130">
        <v>102.39</v>
      </c>
      <c r="K35" s="130">
        <v>102.39</v>
      </c>
      <c r="L35" s="130" t="s">
        <v>476</v>
      </c>
      <c r="M35" s="130">
        <v>102.39</v>
      </c>
    </row>
    <row r="36" spans="1:13" x14ac:dyDescent="0.25">
      <c r="A36" s="130">
        <v>27</v>
      </c>
      <c r="B36" s="130" t="s">
        <v>494</v>
      </c>
      <c r="C36" s="131">
        <v>43787</v>
      </c>
      <c r="F36" s="130">
        <v>600</v>
      </c>
      <c r="G36" s="130">
        <v>600</v>
      </c>
      <c r="I36" s="130">
        <v>22</v>
      </c>
      <c r="J36" s="130">
        <v>183.37</v>
      </c>
      <c r="K36" s="130">
        <v>183.37</v>
      </c>
      <c r="L36" s="130" t="s">
        <v>467</v>
      </c>
      <c r="M36" s="130">
        <v>183.37</v>
      </c>
    </row>
    <row r="37" spans="1:13" x14ac:dyDescent="0.25">
      <c r="A37" s="130">
        <v>28</v>
      </c>
      <c r="B37" s="130" t="s">
        <v>503</v>
      </c>
      <c r="C37" s="131">
        <v>42856</v>
      </c>
      <c r="E37" s="130" t="s">
        <v>349</v>
      </c>
      <c r="F37" s="130">
        <v>500</v>
      </c>
      <c r="G37" s="130">
        <v>500</v>
      </c>
      <c r="I37" s="130">
        <v>0</v>
      </c>
      <c r="J37" s="130">
        <v>0</v>
      </c>
      <c r="K37" s="130">
        <v>0</v>
      </c>
      <c r="L37" s="130" t="s">
        <v>476</v>
      </c>
      <c r="M37" s="130">
        <v>0</v>
      </c>
    </row>
    <row r="38" spans="1:13" x14ac:dyDescent="0.25">
      <c r="A38" s="130">
        <v>29</v>
      </c>
      <c r="B38" s="130" t="s">
        <v>496</v>
      </c>
      <c r="C38" s="131">
        <v>41030</v>
      </c>
      <c r="F38" s="130">
        <v>400</v>
      </c>
      <c r="G38" s="130">
        <v>400</v>
      </c>
      <c r="I38" s="130">
        <v>26</v>
      </c>
      <c r="J38" s="130">
        <v>188.55</v>
      </c>
      <c r="K38" s="130">
        <v>188.55</v>
      </c>
      <c r="L38" s="130" t="s">
        <v>467</v>
      </c>
      <c r="M38" s="130">
        <v>188.55</v>
      </c>
    </row>
    <row r="39" spans="1:13" x14ac:dyDescent="0.25">
      <c r="J39" s="130">
        <f>SUM(J10:J38)</f>
        <v>3951.3299999999995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9"/>
  <sheetViews>
    <sheetView topLeftCell="A6" workbookViewId="0"/>
  </sheetViews>
  <sheetFormatPr defaultColWidth="8.83203125" defaultRowHeight="15" x14ac:dyDescent="0.25"/>
  <cols>
    <col min="1" max="1" width="8.83203125" style="141"/>
    <col min="2" max="2" width="27.33203125" style="141" customWidth="1"/>
    <col min="3" max="3" width="20.6640625" style="141" customWidth="1"/>
    <col min="4" max="4" width="22.6640625" style="141" bestFit="1" customWidth="1"/>
    <col min="5" max="10" width="8.83203125" style="141"/>
    <col min="11" max="11" width="18.5" style="141" customWidth="1"/>
    <col min="12" max="16384" width="8.83203125" style="141"/>
  </cols>
  <sheetData>
    <row r="1" spans="1:13" x14ac:dyDescent="0.25">
      <c r="A1" s="141" t="s">
        <v>446</v>
      </c>
    </row>
    <row r="2" spans="1:13" x14ac:dyDescent="0.25">
      <c r="A2" s="141" t="s">
        <v>540</v>
      </c>
    </row>
    <row r="3" spans="1:13" x14ac:dyDescent="0.25">
      <c r="A3" s="141" t="s">
        <v>448</v>
      </c>
      <c r="B3" s="141" t="s">
        <v>449</v>
      </c>
      <c r="C3" s="141" t="s">
        <v>423</v>
      </c>
      <c r="D3" s="141" t="s">
        <v>450</v>
      </c>
    </row>
    <row r="4" spans="1:13" x14ac:dyDescent="0.25">
      <c r="A4" s="141" t="s">
        <v>451</v>
      </c>
      <c r="B4" s="141">
        <v>19</v>
      </c>
      <c r="C4" s="141">
        <v>3295.05</v>
      </c>
      <c r="D4" s="141">
        <v>173.42</v>
      </c>
    </row>
    <row r="5" spans="1:13" x14ac:dyDescent="0.25">
      <c r="A5" s="141" t="s">
        <v>452</v>
      </c>
      <c r="B5" s="141">
        <v>11</v>
      </c>
      <c r="C5" s="141">
        <v>802.21</v>
      </c>
      <c r="D5" s="141">
        <v>72.930000000000007</v>
      </c>
    </row>
    <row r="6" spans="1:13" x14ac:dyDescent="0.25">
      <c r="A6" s="141" t="s">
        <v>453</v>
      </c>
      <c r="B6" s="141">
        <v>6</v>
      </c>
      <c r="C6" s="141" t="s">
        <v>454</v>
      </c>
      <c r="D6" s="141" t="s">
        <v>454</v>
      </c>
    </row>
    <row r="7" spans="1:13" x14ac:dyDescent="0.25">
      <c r="A7" s="141" t="s">
        <v>455</v>
      </c>
      <c r="B7" s="141">
        <v>25</v>
      </c>
      <c r="C7" s="141" t="s">
        <v>454</v>
      </c>
      <c r="D7" s="141" t="s">
        <v>454</v>
      </c>
    </row>
    <row r="9" spans="1:13" x14ac:dyDescent="0.25">
      <c r="A9" s="141" t="s">
        <v>456</v>
      </c>
      <c r="B9" s="141" t="s">
        <v>457</v>
      </c>
      <c r="C9" s="141" t="s">
        <v>160</v>
      </c>
      <c r="D9" s="141" t="s">
        <v>458</v>
      </c>
      <c r="E9" s="141" t="s">
        <v>459</v>
      </c>
      <c r="F9" s="141" t="s">
        <v>460</v>
      </c>
      <c r="G9" s="141" t="s">
        <v>461</v>
      </c>
      <c r="H9" s="141" t="s">
        <v>462</v>
      </c>
      <c r="I9" s="141" t="s">
        <v>463</v>
      </c>
      <c r="J9" s="141" t="s">
        <v>423</v>
      </c>
      <c r="K9" s="141" t="s">
        <v>450</v>
      </c>
      <c r="L9" s="141" t="s">
        <v>464</v>
      </c>
      <c r="M9" s="141" t="s">
        <v>541</v>
      </c>
    </row>
    <row r="10" spans="1:13" x14ac:dyDescent="0.25">
      <c r="A10" s="141">
        <v>1</v>
      </c>
      <c r="B10" s="141" t="s">
        <v>466</v>
      </c>
      <c r="C10" s="142">
        <v>41407</v>
      </c>
      <c r="F10" s="141">
        <v>600</v>
      </c>
      <c r="G10" s="141">
        <v>600</v>
      </c>
      <c r="I10" s="141">
        <v>23</v>
      </c>
      <c r="J10" s="141">
        <v>190.46</v>
      </c>
      <c r="K10" s="141">
        <v>190.46</v>
      </c>
      <c r="L10" s="141" t="s">
        <v>467</v>
      </c>
      <c r="M10" s="141">
        <v>190.46</v>
      </c>
    </row>
    <row r="11" spans="1:13" x14ac:dyDescent="0.25">
      <c r="A11" s="141">
        <v>2</v>
      </c>
      <c r="B11" s="141" t="s">
        <v>468</v>
      </c>
      <c r="C11" s="142">
        <v>38257</v>
      </c>
      <c r="F11" s="141">
        <v>600</v>
      </c>
      <c r="G11" s="141">
        <v>600</v>
      </c>
      <c r="I11" s="141">
        <v>23</v>
      </c>
      <c r="J11" s="141">
        <v>189.21</v>
      </c>
      <c r="K11" s="141">
        <v>189.21</v>
      </c>
      <c r="L11" s="141" t="s">
        <v>467</v>
      </c>
      <c r="M11" s="141">
        <v>189.21</v>
      </c>
    </row>
    <row r="12" spans="1:13" x14ac:dyDescent="0.25">
      <c r="A12" s="141">
        <v>3</v>
      </c>
      <c r="B12" s="141" t="s">
        <v>469</v>
      </c>
      <c r="C12" s="142">
        <v>38790</v>
      </c>
      <c r="F12" s="141">
        <v>400</v>
      </c>
      <c r="G12" s="141">
        <v>400</v>
      </c>
      <c r="I12" s="141">
        <v>17</v>
      </c>
      <c r="J12" s="141">
        <v>143.87</v>
      </c>
      <c r="K12" s="141">
        <v>143.87</v>
      </c>
      <c r="L12" s="141" t="s">
        <v>467</v>
      </c>
      <c r="M12" s="141">
        <v>143.87</v>
      </c>
    </row>
    <row r="13" spans="1:13" x14ac:dyDescent="0.25">
      <c r="A13" s="141">
        <v>4</v>
      </c>
      <c r="B13" s="141" t="s">
        <v>470</v>
      </c>
      <c r="C13" s="142">
        <v>42392</v>
      </c>
      <c r="F13" s="141">
        <v>600</v>
      </c>
      <c r="G13" s="141">
        <v>600</v>
      </c>
      <c r="I13" s="141">
        <v>23</v>
      </c>
      <c r="J13" s="141">
        <v>185.99</v>
      </c>
      <c r="K13" s="141">
        <v>185.99</v>
      </c>
      <c r="L13" s="141" t="s">
        <v>467</v>
      </c>
      <c r="M13" s="141">
        <v>185.99</v>
      </c>
    </row>
    <row r="14" spans="1:13" x14ac:dyDescent="0.25">
      <c r="A14" s="141">
        <v>5</v>
      </c>
      <c r="B14" s="141" t="s">
        <v>471</v>
      </c>
      <c r="C14" s="142">
        <v>42534</v>
      </c>
      <c r="F14" s="141">
        <v>600</v>
      </c>
      <c r="G14" s="141">
        <v>600</v>
      </c>
      <c r="I14" s="141">
        <v>19</v>
      </c>
      <c r="J14" s="141">
        <v>180.83</v>
      </c>
      <c r="K14" s="141">
        <v>180.83</v>
      </c>
      <c r="L14" s="141" t="s">
        <v>467</v>
      </c>
      <c r="M14" s="141">
        <v>180.83</v>
      </c>
    </row>
    <row r="15" spans="1:13" x14ac:dyDescent="0.25">
      <c r="A15" s="141">
        <v>6</v>
      </c>
      <c r="B15" s="141" t="s">
        <v>472</v>
      </c>
      <c r="C15" s="142">
        <v>38412</v>
      </c>
      <c r="F15" s="141">
        <v>600</v>
      </c>
      <c r="G15" s="141">
        <v>600</v>
      </c>
      <c r="I15" s="141">
        <v>18</v>
      </c>
      <c r="J15" s="141">
        <v>165.48</v>
      </c>
      <c r="K15" s="141">
        <v>165.48</v>
      </c>
      <c r="L15" s="141" t="s">
        <v>467</v>
      </c>
      <c r="M15" s="141">
        <v>165.48</v>
      </c>
    </row>
    <row r="16" spans="1:13" x14ac:dyDescent="0.25">
      <c r="A16" s="141">
        <v>7</v>
      </c>
      <c r="B16" s="141" t="s">
        <v>507</v>
      </c>
      <c r="C16" s="142">
        <v>43893</v>
      </c>
      <c r="E16" s="141" t="s">
        <v>347</v>
      </c>
      <c r="F16" s="141">
        <v>400</v>
      </c>
      <c r="G16" s="141">
        <v>400</v>
      </c>
      <c r="I16" s="141">
        <v>23</v>
      </c>
      <c r="J16" s="141">
        <v>185.59</v>
      </c>
      <c r="K16" s="141">
        <v>185.59</v>
      </c>
      <c r="L16" s="141" t="s">
        <v>467</v>
      </c>
      <c r="M16" s="141">
        <v>185.59</v>
      </c>
    </row>
    <row r="17" spans="1:13" x14ac:dyDescent="0.25">
      <c r="A17" s="141">
        <v>8</v>
      </c>
      <c r="B17" s="141" t="s">
        <v>474</v>
      </c>
      <c r="C17" s="142">
        <v>36578</v>
      </c>
      <c r="F17" s="141">
        <v>600</v>
      </c>
      <c r="G17" s="141">
        <v>600</v>
      </c>
      <c r="I17" s="141">
        <v>23</v>
      </c>
      <c r="J17" s="141">
        <v>165.48</v>
      </c>
      <c r="K17" s="141">
        <v>165.48</v>
      </c>
      <c r="L17" s="141" t="s">
        <v>467</v>
      </c>
      <c r="M17" s="141">
        <v>165.48</v>
      </c>
    </row>
    <row r="18" spans="1:13" x14ac:dyDescent="0.25">
      <c r="A18" s="141">
        <v>9</v>
      </c>
      <c r="B18" s="141" t="s">
        <v>502</v>
      </c>
      <c r="C18" s="142">
        <v>36587</v>
      </c>
      <c r="E18" s="141" t="s">
        <v>349</v>
      </c>
      <c r="F18" s="141">
        <v>100</v>
      </c>
      <c r="G18" s="141">
        <v>200</v>
      </c>
      <c r="I18" s="141">
        <v>0</v>
      </c>
      <c r="J18" s="141">
        <v>0</v>
      </c>
      <c r="K18" s="141">
        <v>0</v>
      </c>
      <c r="L18" s="141" t="s">
        <v>476</v>
      </c>
      <c r="M18" s="141">
        <v>0</v>
      </c>
    </row>
    <row r="19" spans="1:13" x14ac:dyDescent="0.25">
      <c r="A19" s="141">
        <v>10</v>
      </c>
      <c r="B19" s="141" t="s">
        <v>542</v>
      </c>
      <c r="C19" s="142">
        <v>44018</v>
      </c>
      <c r="F19" s="141">
        <v>400</v>
      </c>
      <c r="I19" s="141">
        <v>20</v>
      </c>
      <c r="J19" s="141">
        <v>165.18</v>
      </c>
      <c r="K19" s="141">
        <v>165.18</v>
      </c>
      <c r="L19" s="141" t="s">
        <v>467</v>
      </c>
      <c r="M19" s="141">
        <v>165.18</v>
      </c>
    </row>
    <row r="20" spans="1:13" x14ac:dyDescent="0.25">
      <c r="A20" s="141">
        <v>11</v>
      </c>
      <c r="B20" s="141" t="s">
        <v>475</v>
      </c>
      <c r="C20" s="142">
        <v>43087</v>
      </c>
      <c r="F20" s="141">
        <v>400</v>
      </c>
      <c r="G20" s="141">
        <v>400</v>
      </c>
      <c r="I20" s="141">
        <v>13</v>
      </c>
      <c r="J20" s="141">
        <v>111.38</v>
      </c>
      <c r="K20" s="141">
        <v>111.38</v>
      </c>
      <c r="L20" s="141" t="s">
        <v>476</v>
      </c>
      <c r="M20" s="141">
        <v>111.38</v>
      </c>
    </row>
    <row r="21" spans="1:13" x14ac:dyDescent="0.25">
      <c r="A21" s="141">
        <v>12</v>
      </c>
      <c r="B21" s="141" t="s">
        <v>477</v>
      </c>
      <c r="C21" s="142">
        <v>39084</v>
      </c>
      <c r="F21" s="141">
        <v>400</v>
      </c>
      <c r="G21" s="141">
        <v>400</v>
      </c>
      <c r="I21" s="141">
        <v>21</v>
      </c>
      <c r="J21" s="141">
        <v>186.06</v>
      </c>
      <c r="K21" s="141">
        <v>186.06</v>
      </c>
      <c r="L21" s="141" t="s">
        <v>467</v>
      </c>
      <c r="M21" s="141">
        <v>186.06</v>
      </c>
    </row>
    <row r="22" spans="1:13" x14ac:dyDescent="0.25">
      <c r="A22" s="141">
        <v>13</v>
      </c>
      <c r="B22" s="141" t="s">
        <v>478</v>
      </c>
      <c r="C22" s="142">
        <v>43003</v>
      </c>
      <c r="F22" s="141">
        <v>400</v>
      </c>
      <c r="G22" s="141">
        <v>400</v>
      </c>
      <c r="I22" s="141">
        <v>17</v>
      </c>
      <c r="J22" s="141">
        <v>149.37</v>
      </c>
      <c r="K22" s="141">
        <v>149.37</v>
      </c>
      <c r="L22" s="141" t="s">
        <v>467</v>
      </c>
      <c r="M22" s="141">
        <v>149.37</v>
      </c>
    </row>
    <row r="23" spans="1:13" x14ac:dyDescent="0.25">
      <c r="A23" s="141">
        <v>14</v>
      </c>
      <c r="B23" s="141" t="s">
        <v>543</v>
      </c>
      <c r="C23" s="142">
        <v>43726</v>
      </c>
      <c r="F23" s="141">
        <v>400</v>
      </c>
      <c r="G23" s="141">
        <v>400</v>
      </c>
      <c r="I23" s="141">
        <v>18</v>
      </c>
      <c r="J23" s="141">
        <v>153.68</v>
      </c>
      <c r="K23" s="141">
        <v>153.68</v>
      </c>
      <c r="L23" s="141" t="s">
        <v>467</v>
      </c>
      <c r="M23" s="141">
        <v>153.68</v>
      </c>
    </row>
    <row r="24" spans="1:13" x14ac:dyDescent="0.25">
      <c r="A24" s="141">
        <v>15</v>
      </c>
      <c r="B24" s="141" t="s">
        <v>479</v>
      </c>
      <c r="C24" s="142">
        <v>41162</v>
      </c>
      <c r="F24" s="141">
        <v>400</v>
      </c>
      <c r="G24" s="141">
        <v>400</v>
      </c>
      <c r="I24" s="141">
        <v>23</v>
      </c>
      <c r="J24" s="141">
        <v>186.21</v>
      </c>
      <c r="K24" s="141">
        <v>186.21</v>
      </c>
      <c r="L24" s="141" t="s">
        <v>467</v>
      </c>
      <c r="M24" s="141">
        <v>186.21</v>
      </c>
    </row>
    <row r="25" spans="1:13" x14ac:dyDescent="0.25">
      <c r="A25" s="141">
        <v>16</v>
      </c>
      <c r="B25" s="141" t="s">
        <v>480</v>
      </c>
      <c r="C25" s="142">
        <v>43327</v>
      </c>
      <c r="F25" s="141">
        <v>400</v>
      </c>
      <c r="G25" s="141">
        <v>400</v>
      </c>
      <c r="I25" s="141">
        <v>11</v>
      </c>
      <c r="J25" s="141">
        <v>88.57</v>
      </c>
      <c r="K25" s="141">
        <v>88.57</v>
      </c>
      <c r="L25" s="141" t="s">
        <v>476</v>
      </c>
      <c r="M25" s="141">
        <v>88.57</v>
      </c>
    </row>
    <row r="26" spans="1:13" x14ac:dyDescent="0.25">
      <c r="A26" s="141">
        <v>17</v>
      </c>
      <c r="B26" s="141" t="s">
        <v>481</v>
      </c>
      <c r="C26" s="142">
        <v>39281</v>
      </c>
      <c r="F26" s="141">
        <v>600</v>
      </c>
      <c r="G26" s="141">
        <v>600</v>
      </c>
      <c r="I26" s="141">
        <v>12</v>
      </c>
      <c r="J26" s="141">
        <v>104.7</v>
      </c>
      <c r="K26" s="141">
        <v>104.7</v>
      </c>
      <c r="L26" s="141" t="s">
        <v>476</v>
      </c>
      <c r="M26" s="141">
        <v>104.7</v>
      </c>
    </row>
    <row r="27" spans="1:13" x14ac:dyDescent="0.25">
      <c r="A27" s="141">
        <v>18</v>
      </c>
      <c r="B27" s="141" t="s">
        <v>482</v>
      </c>
      <c r="C27" s="142">
        <v>36578</v>
      </c>
      <c r="F27" s="141">
        <v>400</v>
      </c>
      <c r="G27" s="141">
        <v>400</v>
      </c>
      <c r="I27" s="141">
        <v>18</v>
      </c>
      <c r="J27" s="141">
        <v>161.85</v>
      </c>
      <c r="K27" s="141">
        <v>161.85</v>
      </c>
      <c r="L27" s="141" t="s">
        <v>467</v>
      </c>
      <c r="M27" s="141">
        <v>161.85</v>
      </c>
    </row>
    <row r="28" spans="1:13" x14ac:dyDescent="0.25">
      <c r="A28" s="141">
        <v>19</v>
      </c>
      <c r="B28" s="141" t="s">
        <v>483</v>
      </c>
      <c r="C28" s="142">
        <v>42856</v>
      </c>
      <c r="F28" s="141">
        <v>600</v>
      </c>
      <c r="G28" s="141">
        <v>600</v>
      </c>
      <c r="I28" s="141">
        <v>23</v>
      </c>
      <c r="J28" s="141">
        <v>198.3</v>
      </c>
      <c r="K28" s="141">
        <v>198.3</v>
      </c>
      <c r="L28" s="141" t="s">
        <v>467</v>
      </c>
      <c r="M28" s="141">
        <v>198.3</v>
      </c>
    </row>
    <row r="29" spans="1:13" x14ac:dyDescent="0.25">
      <c r="A29" s="141">
        <v>20</v>
      </c>
      <c r="B29" s="141" t="s">
        <v>484</v>
      </c>
      <c r="C29" s="142">
        <v>36950</v>
      </c>
      <c r="F29" s="141">
        <v>400</v>
      </c>
      <c r="G29" s="141">
        <v>400</v>
      </c>
      <c r="I29" s="141">
        <v>23</v>
      </c>
      <c r="J29" s="141">
        <v>50.42</v>
      </c>
      <c r="K29" s="141">
        <v>50.42</v>
      </c>
      <c r="L29" s="141" t="s">
        <v>476</v>
      </c>
      <c r="M29" s="141">
        <v>50.42</v>
      </c>
    </row>
    <row r="30" spans="1:13" x14ac:dyDescent="0.25">
      <c r="A30" s="141">
        <v>21</v>
      </c>
      <c r="B30" s="141" t="s">
        <v>485</v>
      </c>
      <c r="C30" s="142">
        <v>43676</v>
      </c>
      <c r="F30" s="141">
        <v>400</v>
      </c>
      <c r="G30" s="141">
        <v>400</v>
      </c>
      <c r="I30" s="141">
        <v>22</v>
      </c>
      <c r="J30" s="141">
        <v>185.11</v>
      </c>
      <c r="K30" s="141">
        <v>185.11</v>
      </c>
      <c r="L30" s="141" t="s">
        <v>467</v>
      </c>
      <c r="M30" s="141">
        <v>185.11</v>
      </c>
    </row>
    <row r="31" spans="1:13" x14ac:dyDescent="0.25">
      <c r="A31" s="141">
        <v>22</v>
      </c>
      <c r="B31" s="141" t="s">
        <v>487</v>
      </c>
      <c r="C31" s="142">
        <v>39150</v>
      </c>
      <c r="F31" s="141">
        <v>400</v>
      </c>
      <c r="G31" s="141">
        <v>400</v>
      </c>
      <c r="I31" s="141">
        <v>16</v>
      </c>
      <c r="J31" s="141">
        <v>102.03</v>
      </c>
      <c r="K31" s="141">
        <v>102.03</v>
      </c>
      <c r="L31" s="141" t="s">
        <v>476</v>
      </c>
      <c r="M31" s="141">
        <v>102.03</v>
      </c>
    </row>
    <row r="32" spans="1:13" x14ac:dyDescent="0.25">
      <c r="A32" s="141">
        <v>23</v>
      </c>
      <c r="B32" s="141" t="s">
        <v>488</v>
      </c>
      <c r="C32" s="142">
        <v>43778</v>
      </c>
      <c r="F32" s="141">
        <v>400</v>
      </c>
      <c r="G32" s="141">
        <v>400</v>
      </c>
      <c r="I32" s="141">
        <v>13</v>
      </c>
      <c r="J32" s="141">
        <v>111.06</v>
      </c>
      <c r="K32" s="141">
        <v>111.06</v>
      </c>
      <c r="L32" s="141" t="s">
        <v>476</v>
      </c>
      <c r="M32" s="141">
        <v>111.06</v>
      </c>
    </row>
    <row r="33" spans="1:13" x14ac:dyDescent="0.25">
      <c r="A33" s="141">
        <v>24</v>
      </c>
      <c r="B33" s="141" t="s">
        <v>489</v>
      </c>
      <c r="C33" s="142">
        <v>36704</v>
      </c>
      <c r="F33" s="141">
        <v>400</v>
      </c>
      <c r="G33" s="141">
        <v>400</v>
      </c>
      <c r="I33" s="141">
        <v>18</v>
      </c>
      <c r="J33" s="141">
        <v>112.88</v>
      </c>
      <c r="K33" s="141">
        <v>112.88</v>
      </c>
      <c r="L33" s="141" t="s">
        <v>476</v>
      </c>
      <c r="M33" s="141">
        <v>112.88</v>
      </c>
    </row>
    <row r="34" spans="1:13" x14ac:dyDescent="0.25">
      <c r="A34" s="141">
        <v>25</v>
      </c>
      <c r="B34" s="141" t="s">
        <v>491</v>
      </c>
      <c r="C34" s="142">
        <v>39664</v>
      </c>
      <c r="F34" s="141">
        <v>400</v>
      </c>
      <c r="G34" s="141">
        <v>400</v>
      </c>
      <c r="I34" s="141">
        <v>19</v>
      </c>
      <c r="J34" s="141">
        <v>140.56</v>
      </c>
      <c r="K34" s="141">
        <v>140.56</v>
      </c>
      <c r="L34" s="141" t="s">
        <v>467</v>
      </c>
      <c r="M34" s="141">
        <v>140.56</v>
      </c>
    </row>
    <row r="35" spans="1:13" x14ac:dyDescent="0.25">
      <c r="A35" s="141">
        <v>26</v>
      </c>
      <c r="B35" s="141" t="s">
        <v>492</v>
      </c>
      <c r="C35" s="142">
        <v>41115</v>
      </c>
      <c r="F35" s="141">
        <v>500</v>
      </c>
      <c r="G35" s="141">
        <v>500</v>
      </c>
      <c r="I35" s="141">
        <v>4</v>
      </c>
      <c r="J35" s="141">
        <v>12</v>
      </c>
      <c r="K35" s="141">
        <v>12</v>
      </c>
      <c r="L35" s="141" t="s">
        <v>476</v>
      </c>
      <c r="M35" s="141">
        <v>12</v>
      </c>
    </row>
    <row r="36" spans="1:13" x14ac:dyDescent="0.25">
      <c r="A36" s="141">
        <v>27</v>
      </c>
      <c r="B36" s="141" t="s">
        <v>493</v>
      </c>
      <c r="C36" s="142">
        <v>39476</v>
      </c>
      <c r="F36" s="141">
        <v>600</v>
      </c>
      <c r="G36" s="141">
        <v>600</v>
      </c>
      <c r="I36" s="141">
        <v>13</v>
      </c>
      <c r="J36" s="141">
        <v>109.17</v>
      </c>
      <c r="K36" s="141">
        <v>109.17</v>
      </c>
      <c r="L36" s="141" t="s">
        <v>476</v>
      </c>
      <c r="M36" s="141">
        <v>109.17</v>
      </c>
    </row>
    <row r="37" spans="1:13" x14ac:dyDescent="0.25">
      <c r="A37" s="141">
        <v>28</v>
      </c>
      <c r="B37" s="141" t="s">
        <v>494</v>
      </c>
      <c r="C37" s="142">
        <v>43787</v>
      </c>
      <c r="F37" s="141">
        <v>600</v>
      </c>
      <c r="G37" s="141">
        <v>600</v>
      </c>
      <c r="I37" s="141">
        <v>23</v>
      </c>
      <c r="J37" s="141">
        <v>187.73</v>
      </c>
      <c r="K37" s="141">
        <v>187.73</v>
      </c>
      <c r="L37" s="141" t="s">
        <v>467</v>
      </c>
      <c r="M37" s="141">
        <v>187.73</v>
      </c>
    </row>
    <row r="38" spans="1:13" x14ac:dyDescent="0.25">
      <c r="A38" s="141">
        <v>29</v>
      </c>
      <c r="B38" s="141" t="s">
        <v>503</v>
      </c>
      <c r="C38" s="142">
        <v>42856</v>
      </c>
      <c r="E38" s="141" t="s">
        <v>349</v>
      </c>
      <c r="F38" s="141">
        <v>500</v>
      </c>
      <c r="G38" s="141">
        <v>500</v>
      </c>
      <c r="I38" s="141">
        <v>0</v>
      </c>
      <c r="J38" s="141">
        <v>0</v>
      </c>
      <c r="K38" s="141">
        <v>0</v>
      </c>
      <c r="L38" s="141" t="s">
        <v>476</v>
      </c>
      <c r="M38" s="141">
        <v>0</v>
      </c>
    </row>
    <row r="39" spans="1:13" x14ac:dyDescent="0.25">
      <c r="A39" s="141">
        <v>30</v>
      </c>
      <c r="B39" s="141" t="s">
        <v>496</v>
      </c>
      <c r="C39" s="142">
        <v>41030</v>
      </c>
      <c r="F39" s="141">
        <v>400</v>
      </c>
      <c r="G39" s="141">
        <v>400</v>
      </c>
      <c r="I39" s="141">
        <v>25</v>
      </c>
      <c r="J39" s="141">
        <v>174.09</v>
      </c>
      <c r="K39" s="141">
        <v>174.09</v>
      </c>
      <c r="L39" s="141" t="s">
        <v>467</v>
      </c>
      <c r="M39" s="141">
        <v>174.09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8"/>
  <sheetViews>
    <sheetView topLeftCell="A9" workbookViewId="0"/>
  </sheetViews>
  <sheetFormatPr defaultColWidth="9.33203125" defaultRowHeight="15" x14ac:dyDescent="0.25"/>
  <cols>
    <col min="1" max="1" width="9.33203125" style="147"/>
    <col min="2" max="2" width="23.6640625" style="147" bestFit="1" customWidth="1"/>
    <col min="3" max="3" width="19" style="147" customWidth="1"/>
    <col min="4" max="16384" width="9.33203125" style="147"/>
  </cols>
  <sheetData>
    <row r="1" spans="1:13" x14ac:dyDescent="0.25">
      <c r="A1" s="147" t="s">
        <v>446</v>
      </c>
    </row>
    <row r="2" spans="1:13" x14ac:dyDescent="0.25">
      <c r="A2" s="147" t="s">
        <v>550</v>
      </c>
    </row>
    <row r="3" spans="1:13" x14ac:dyDescent="0.25">
      <c r="A3" s="147" t="s">
        <v>448</v>
      </c>
      <c r="B3" s="147" t="s">
        <v>449</v>
      </c>
      <c r="C3" s="147" t="s">
        <v>423</v>
      </c>
      <c r="D3" s="147" t="s">
        <v>450</v>
      </c>
    </row>
    <row r="4" spans="1:13" x14ac:dyDescent="0.25">
      <c r="A4" s="147" t="s">
        <v>451</v>
      </c>
      <c r="B4" s="147">
        <v>19</v>
      </c>
      <c r="C4" s="147">
        <v>3096.93</v>
      </c>
      <c r="D4" s="147">
        <v>163</v>
      </c>
    </row>
    <row r="5" spans="1:13" x14ac:dyDescent="0.25">
      <c r="A5" s="147" t="s">
        <v>452</v>
      </c>
      <c r="B5" s="147">
        <v>10</v>
      </c>
      <c r="C5" s="147">
        <v>635.85</v>
      </c>
      <c r="D5" s="147">
        <v>63.59</v>
      </c>
    </row>
    <row r="6" spans="1:13" x14ac:dyDescent="0.25">
      <c r="A6" s="147" t="s">
        <v>453</v>
      </c>
      <c r="B6" s="147">
        <v>5</v>
      </c>
      <c r="C6" s="147" t="s">
        <v>454</v>
      </c>
      <c r="D6" s="147" t="s">
        <v>454</v>
      </c>
    </row>
    <row r="7" spans="1:13" x14ac:dyDescent="0.25">
      <c r="A7" s="147" t="s">
        <v>455</v>
      </c>
      <c r="B7" s="147">
        <v>24</v>
      </c>
      <c r="C7" s="147" t="s">
        <v>454</v>
      </c>
      <c r="D7" s="147" t="s">
        <v>454</v>
      </c>
    </row>
    <row r="9" spans="1:13" x14ac:dyDescent="0.25">
      <c r="A9" s="147" t="s">
        <v>456</v>
      </c>
      <c r="B9" s="147" t="s">
        <v>457</v>
      </c>
      <c r="C9" s="147" t="s">
        <v>160</v>
      </c>
      <c r="D9" s="147" t="s">
        <v>458</v>
      </c>
      <c r="E9" s="147" t="s">
        <v>459</v>
      </c>
      <c r="F9" s="147" t="s">
        <v>460</v>
      </c>
      <c r="G9" s="147" t="s">
        <v>461</v>
      </c>
      <c r="H9" s="147" t="s">
        <v>462</v>
      </c>
      <c r="I9" s="147" t="s">
        <v>463</v>
      </c>
      <c r="J9" s="147" t="s">
        <v>423</v>
      </c>
      <c r="K9" s="147" t="s">
        <v>450</v>
      </c>
      <c r="L9" s="147" t="s">
        <v>464</v>
      </c>
      <c r="M9" s="147" t="s">
        <v>549</v>
      </c>
    </row>
    <row r="10" spans="1:13" x14ac:dyDescent="0.25">
      <c r="A10" s="147">
        <v>1</v>
      </c>
      <c r="B10" s="147" t="s">
        <v>466</v>
      </c>
      <c r="C10" s="148">
        <v>41407</v>
      </c>
      <c r="F10" s="147">
        <v>600</v>
      </c>
      <c r="G10" s="147">
        <v>600</v>
      </c>
      <c r="I10" s="147">
        <v>21</v>
      </c>
      <c r="J10" s="147">
        <v>177.94</v>
      </c>
      <c r="K10" s="147">
        <v>177.94</v>
      </c>
      <c r="L10" s="147" t="s">
        <v>467</v>
      </c>
      <c r="M10" s="147">
        <v>177.94</v>
      </c>
    </row>
    <row r="11" spans="1:13" x14ac:dyDescent="0.25">
      <c r="A11" s="147">
        <v>2</v>
      </c>
      <c r="B11" s="147" t="s">
        <v>468</v>
      </c>
      <c r="C11" s="148">
        <v>38257</v>
      </c>
      <c r="F11" s="147">
        <v>600</v>
      </c>
      <c r="G11" s="147">
        <v>600</v>
      </c>
      <c r="I11" s="147">
        <v>21</v>
      </c>
      <c r="J11" s="147">
        <v>171.65</v>
      </c>
      <c r="K11" s="147">
        <v>171.65</v>
      </c>
      <c r="L11" s="147" t="s">
        <v>467</v>
      </c>
      <c r="M11" s="147">
        <v>171.65</v>
      </c>
    </row>
    <row r="12" spans="1:13" x14ac:dyDescent="0.25">
      <c r="A12" s="147">
        <v>3</v>
      </c>
      <c r="B12" s="147" t="s">
        <v>469</v>
      </c>
      <c r="C12" s="148">
        <v>38790</v>
      </c>
      <c r="F12" s="147">
        <v>400</v>
      </c>
      <c r="G12" s="147">
        <v>400</v>
      </c>
      <c r="I12" s="147">
        <v>17</v>
      </c>
      <c r="J12" s="147">
        <v>147.74</v>
      </c>
      <c r="K12" s="147">
        <v>147.74</v>
      </c>
      <c r="L12" s="147" t="s">
        <v>467</v>
      </c>
      <c r="M12" s="147">
        <v>147.74</v>
      </c>
    </row>
    <row r="13" spans="1:13" x14ac:dyDescent="0.25">
      <c r="A13" s="147">
        <v>4</v>
      </c>
      <c r="B13" s="147" t="s">
        <v>470</v>
      </c>
      <c r="C13" s="148">
        <v>42392</v>
      </c>
      <c r="F13" s="147">
        <v>600</v>
      </c>
      <c r="G13" s="147">
        <v>600</v>
      </c>
      <c r="I13" s="147">
        <v>21</v>
      </c>
      <c r="J13" s="147">
        <v>170.83</v>
      </c>
      <c r="K13" s="147">
        <v>170.83</v>
      </c>
      <c r="L13" s="147" t="s">
        <v>467</v>
      </c>
      <c r="M13" s="147">
        <v>170.83</v>
      </c>
    </row>
    <row r="14" spans="1:13" x14ac:dyDescent="0.25">
      <c r="A14" s="147">
        <v>5</v>
      </c>
      <c r="B14" s="147" t="s">
        <v>471</v>
      </c>
      <c r="C14" s="148">
        <v>42534</v>
      </c>
      <c r="F14" s="147">
        <v>600</v>
      </c>
      <c r="G14" s="147">
        <v>600</v>
      </c>
      <c r="I14" s="147">
        <v>17</v>
      </c>
      <c r="J14" s="147">
        <v>172.92</v>
      </c>
      <c r="K14" s="147">
        <v>172.92</v>
      </c>
      <c r="L14" s="147" t="s">
        <v>467</v>
      </c>
      <c r="M14" s="147">
        <v>172.92</v>
      </c>
    </row>
    <row r="15" spans="1:13" x14ac:dyDescent="0.25">
      <c r="A15" s="147">
        <v>6</v>
      </c>
      <c r="B15" s="147" t="s">
        <v>472</v>
      </c>
      <c r="C15" s="148">
        <v>38412</v>
      </c>
      <c r="F15" s="147">
        <v>600</v>
      </c>
      <c r="G15" s="147">
        <v>600</v>
      </c>
      <c r="I15" s="147">
        <v>17</v>
      </c>
      <c r="J15" s="147">
        <v>160.87</v>
      </c>
      <c r="K15" s="147">
        <v>160.87</v>
      </c>
      <c r="L15" s="147" t="s">
        <v>467</v>
      </c>
      <c r="M15" s="147">
        <v>160.87</v>
      </c>
    </row>
    <row r="16" spans="1:13" x14ac:dyDescent="0.25">
      <c r="A16" s="147">
        <v>7</v>
      </c>
      <c r="B16" s="147" t="s">
        <v>507</v>
      </c>
      <c r="C16" s="148">
        <v>43893</v>
      </c>
      <c r="E16" s="147" t="s">
        <v>347</v>
      </c>
      <c r="F16" s="147">
        <v>400</v>
      </c>
      <c r="G16" s="147">
        <v>400</v>
      </c>
      <c r="I16" s="147">
        <v>21</v>
      </c>
      <c r="J16" s="147">
        <v>175.13</v>
      </c>
      <c r="K16" s="147">
        <v>175.13</v>
      </c>
      <c r="L16" s="147" t="s">
        <v>467</v>
      </c>
      <c r="M16" s="147">
        <v>175.13</v>
      </c>
    </row>
    <row r="17" spans="1:13" x14ac:dyDescent="0.25">
      <c r="A17" s="147">
        <v>8</v>
      </c>
      <c r="B17" s="147" t="s">
        <v>474</v>
      </c>
      <c r="C17" s="148">
        <v>36578</v>
      </c>
      <c r="F17" s="147">
        <v>600</v>
      </c>
      <c r="G17" s="147">
        <v>600</v>
      </c>
      <c r="I17" s="147">
        <v>21</v>
      </c>
      <c r="J17" s="147">
        <v>150.86000000000001</v>
      </c>
      <c r="K17" s="147">
        <v>150.86000000000001</v>
      </c>
      <c r="L17" s="147" t="s">
        <v>467</v>
      </c>
      <c r="M17" s="147">
        <v>150.86000000000001</v>
      </c>
    </row>
    <row r="18" spans="1:13" x14ac:dyDescent="0.25">
      <c r="A18" s="147">
        <v>9</v>
      </c>
      <c r="B18" s="147" t="s">
        <v>502</v>
      </c>
      <c r="C18" s="148">
        <v>36587</v>
      </c>
      <c r="E18" s="147" t="s">
        <v>349</v>
      </c>
      <c r="F18" s="147">
        <v>100</v>
      </c>
      <c r="G18" s="147">
        <v>200</v>
      </c>
      <c r="I18" s="147">
        <v>0</v>
      </c>
      <c r="J18" s="147">
        <v>0</v>
      </c>
      <c r="K18" s="147">
        <v>0</v>
      </c>
      <c r="L18" s="147" t="s">
        <v>476</v>
      </c>
      <c r="M18" s="147">
        <v>0</v>
      </c>
    </row>
    <row r="19" spans="1:13" x14ac:dyDescent="0.25">
      <c r="A19" s="147">
        <v>10</v>
      </c>
      <c r="B19" s="147" t="s">
        <v>542</v>
      </c>
      <c r="C19" s="148">
        <v>44018</v>
      </c>
      <c r="F19" s="147">
        <v>400</v>
      </c>
      <c r="I19" s="147">
        <v>21</v>
      </c>
      <c r="J19" s="147">
        <v>174.08</v>
      </c>
      <c r="K19" s="147">
        <v>174.08</v>
      </c>
      <c r="L19" s="147" t="s">
        <v>467</v>
      </c>
      <c r="M19" s="147">
        <v>174.08</v>
      </c>
    </row>
    <row r="20" spans="1:13" x14ac:dyDescent="0.25">
      <c r="A20" s="147">
        <v>11</v>
      </c>
      <c r="B20" s="147" t="s">
        <v>475</v>
      </c>
      <c r="C20" s="148">
        <v>43087</v>
      </c>
      <c r="F20" s="147">
        <v>400</v>
      </c>
      <c r="G20" s="147">
        <v>400</v>
      </c>
      <c r="I20" s="147">
        <v>13</v>
      </c>
      <c r="J20" s="147">
        <v>111.9</v>
      </c>
      <c r="K20" s="147">
        <v>111.9</v>
      </c>
      <c r="L20" s="147" t="s">
        <v>476</v>
      </c>
      <c r="M20" s="147">
        <v>111.9</v>
      </c>
    </row>
    <row r="21" spans="1:13" x14ac:dyDescent="0.25">
      <c r="A21" s="147">
        <v>12</v>
      </c>
      <c r="B21" s="147" t="s">
        <v>477</v>
      </c>
      <c r="C21" s="148">
        <v>39084</v>
      </c>
      <c r="F21" s="147">
        <v>400</v>
      </c>
      <c r="G21" s="147">
        <v>400</v>
      </c>
      <c r="I21" s="147">
        <v>17</v>
      </c>
      <c r="J21" s="147">
        <v>146.59</v>
      </c>
      <c r="K21" s="147">
        <v>146.59</v>
      </c>
      <c r="L21" s="147" t="s">
        <v>467</v>
      </c>
      <c r="M21" s="147">
        <v>146.59</v>
      </c>
    </row>
    <row r="22" spans="1:13" x14ac:dyDescent="0.25">
      <c r="A22" s="147">
        <v>13</v>
      </c>
      <c r="B22" s="147" t="s">
        <v>478</v>
      </c>
      <c r="C22" s="148">
        <v>43003</v>
      </c>
      <c r="F22" s="147">
        <v>400</v>
      </c>
      <c r="G22" s="147">
        <v>400</v>
      </c>
      <c r="I22" s="147">
        <v>17</v>
      </c>
      <c r="J22" s="147">
        <v>155.30000000000001</v>
      </c>
      <c r="K22" s="147">
        <v>155.30000000000001</v>
      </c>
      <c r="L22" s="147" t="s">
        <v>467</v>
      </c>
      <c r="M22" s="147">
        <v>155.30000000000001</v>
      </c>
    </row>
    <row r="23" spans="1:13" x14ac:dyDescent="0.25">
      <c r="A23" s="147">
        <v>14</v>
      </c>
      <c r="B23" s="147" t="s">
        <v>543</v>
      </c>
      <c r="C23" s="148">
        <v>43726</v>
      </c>
      <c r="F23" s="147">
        <v>400</v>
      </c>
      <c r="G23" s="147">
        <v>400</v>
      </c>
      <c r="I23" s="147">
        <v>17</v>
      </c>
      <c r="J23" s="147">
        <v>147.35</v>
      </c>
      <c r="K23" s="147">
        <v>147.35</v>
      </c>
      <c r="L23" s="147" t="s">
        <v>467</v>
      </c>
      <c r="M23" s="147">
        <v>147.35</v>
      </c>
    </row>
    <row r="24" spans="1:13" x14ac:dyDescent="0.25">
      <c r="A24" s="147">
        <v>15</v>
      </c>
      <c r="B24" s="147" t="s">
        <v>479</v>
      </c>
      <c r="C24" s="148">
        <v>41162</v>
      </c>
      <c r="F24" s="147">
        <v>400</v>
      </c>
      <c r="G24" s="147">
        <v>400</v>
      </c>
      <c r="I24" s="147">
        <v>21</v>
      </c>
      <c r="J24" s="147">
        <v>164.12</v>
      </c>
      <c r="K24" s="147">
        <v>164.12</v>
      </c>
      <c r="L24" s="147" t="s">
        <v>467</v>
      </c>
      <c r="M24" s="147">
        <v>164.12</v>
      </c>
    </row>
    <row r="25" spans="1:13" x14ac:dyDescent="0.25">
      <c r="A25" s="147">
        <v>16</v>
      </c>
      <c r="B25" s="147" t="s">
        <v>481</v>
      </c>
      <c r="C25" s="148">
        <v>39281</v>
      </c>
      <c r="F25" s="147">
        <v>600</v>
      </c>
      <c r="G25" s="147">
        <v>600</v>
      </c>
      <c r="I25" s="147">
        <v>9</v>
      </c>
      <c r="J25" s="147">
        <v>81.180000000000007</v>
      </c>
      <c r="K25" s="147">
        <v>81.180000000000007</v>
      </c>
      <c r="L25" s="147" t="s">
        <v>476</v>
      </c>
      <c r="M25" s="147">
        <v>81.180000000000007</v>
      </c>
    </row>
    <row r="26" spans="1:13" x14ac:dyDescent="0.25">
      <c r="A26" s="147">
        <v>17</v>
      </c>
      <c r="B26" s="147" t="s">
        <v>482</v>
      </c>
      <c r="C26" s="148">
        <v>36578</v>
      </c>
      <c r="F26" s="147">
        <v>400</v>
      </c>
      <c r="G26" s="147">
        <v>400</v>
      </c>
      <c r="I26" s="147">
        <v>18</v>
      </c>
      <c r="J26" s="147">
        <v>159.76</v>
      </c>
      <c r="K26" s="147">
        <v>159.76</v>
      </c>
      <c r="L26" s="147" t="s">
        <v>467</v>
      </c>
      <c r="M26" s="147">
        <v>159.76</v>
      </c>
    </row>
    <row r="27" spans="1:13" x14ac:dyDescent="0.25">
      <c r="A27" s="147">
        <v>18</v>
      </c>
      <c r="B27" s="147" t="s">
        <v>483</v>
      </c>
      <c r="C27" s="148">
        <v>42856</v>
      </c>
      <c r="F27" s="147">
        <v>600</v>
      </c>
      <c r="G27" s="147">
        <v>600</v>
      </c>
      <c r="I27" s="147">
        <v>21</v>
      </c>
      <c r="J27" s="147">
        <v>180.05</v>
      </c>
      <c r="K27" s="147">
        <v>180.05</v>
      </c>
      <c r="L27" s="147" t="s">
        <v>467</v>
      </c>
      <c r="M27" s="147">
        <v>180.05</v>
      </c>
    </row>
    <row r="28" spans="1:13" x14ac:dyDescent="0.25">
      <c r="A28" s="147">
        <v>19</v>
      </c>
      <c r="B28" s="147" t="s">
        <v>484</v>
      </c>
      <c r="C28" s="148">
        <v>36950</v>
      </c>
      <c r="F28" s="147">
        <v>400</v>
      </c>
      <c r="G28" s="147">
        <v>400</v>
      </c>
      <c r="I28" s="147">
        <v>22</v>
      </c>
      <c r="J28" s="147">
        <v>49.9</v>
      </c>
      <c r="K28" s="147">
        <v>49.9</v>
      </c>
      <c r="L28" s="147" t="s">
        <v>476</v>
      </c>
      <c r="M28" s="147">
        <v>49.9</v>
      </c>
    </row>
    <row r="29" spans="1:13" x14ac:dyDescent="0.25">
      <c r="A29" s="147">
        <v>20</v>
      </c>
      <c r="B29" s="147" t="s">
        <v>485</v>
      </c>
      <c r="C29" s="148">
        <v>43676</v>
      </c>
      <c r="F29" s="147">
        <v>400</v>
      </c>
      <c r="G29" s="147">
        <v>400</v>
      </c>
      <c r="I29" s="147">
        <v>21</v>
      </c>
      <c r="J29" s="147">
        <v>169.13</v>
      </c>
      <c r="K29" s="147">
        <v>169.13</v>
      </c>
      <c r="L29" s="147" t="s">
        <v>467</v>
      </c>
      <c r="M29" s="147">
        <v>169.13</v>
      </c>
    </row>
    <row r="30" spans="1:13" x14ac:dyDescent="0.25">
      <c r="A30" s="147">
        <v>21</v>
      </c>
      <c r="B30" s="147" t="s">
        <v>487</v>
      </c>
      <c r="C30" s="148">
        <v>39150</v>
      </c>
      <c r="F30" s="147">
        <v>400</v>
      </c>
      <c r="G30" s="147">
        <v>400</v>
      </c>
      <c r="I30" s="147">
        <v>17</v>
      </c>
      <c r="J30" s="147">
        <v>103.38</v>
      </c>
      <c r="K30" s="147">
        <v>103.38</v>
      </c>
      <c r="L30" s="147" t="s">
        <v>476</v>
      </c>
      <c r="M30" s="147">
        <v>103.38</v>
      </c>
    </row>
    <row r="31" spans="1:13" x14ac:dyDescent="0.25">
      <c r="A31" s="147">
        <v>22</v>
      </c>
      <c r="B31" s="147" t="s">
        <v>488</v>
      </c>
      <c r="C31" s="148">
        <v>43778</v>
      </c>
      <c r="F31" s="147">
        <v>400</v>
      </c>
      <c r="G31" s="147">
        <v>400</v>
      </c>
      <c r="I31" s="147">
        <v>13</v>
      </c>
      <c r="J31" s="147">
        <v>111.93</v>
      </c>
      <c r="K31" s="147">
        <v>111.93</v>
      </c>
      <c r="L31" s="147" t="s">
        <v>476</v>
      </c>
      <c r="M31" s="147">
        <v>111.93</v>
      </c>
    </row>
    <row r="32" spans="1:13" x14ac:dyDescent="0.25">
      <c r="A32" s="147">
        <v>23</v>
      </c>
      <c r="B32" s="147" t="s">
        <v>489</v>
      </c>
      <c r="C32" s="148">
        <v>36704</v>
      </c>
      <c r="F32" s="147">
        <v>400</v>
      </c>
      <c r="G32" s="147">
        <v>400</v>
      </c>
      <c r="I32" s="147">
        <v>17</v>
      </c>
      <c r="J32" s="147">
        <v>105.65</v>
      </c>
      <c r="K32" s="147">
        <v>105.65</v>
      </c>
      <c r="L32" s="147" t="s">
        <v>476</v>
      </c>
      <c r="M32" s="147">
        <v>105.65</v>
      </c>
    </row>
    <row r="33" spans="1:13" x14ac:dyDescent="0.25">
      <c r="A33" s="147">
        <v>24</v>
      </c>
      <c r="B33" s="147" t="s">
        <v>491</v>
      </c>
      <c r="C33" s="148">
        <v>39664</v>
      </c>
      <c r="F33" s="147">
        <v>400</v>
      </c>
      <c r="G33" s="147">
        <v>400</v>
      </c>
      <c r="I33" s="147">
        <v>17</v>
      </c>
      <c r="J33" s="147">
        <v>131.22</v>
      </c>
      <c r="K33" s="147">
        <v>131.22</v>
      </c>
      <c r="L33" s="147" t="s">
        <v>467</v>
      </c>
      <c r="M33" s="147">
        <v>131.22</v>
      </c>
    </row>
    <row r="34" spans="1:13" x14ac:dyDescent="0.25">
      <c r="A34" s="147">
        <v>25</v>
      </c>
      <c r="B34" s="147" t="s">
        <v>492</v>
      </c>
      <c r="C34" s="148">
        <v>41115</v>
      </c>
      <c r="F34" s="147">
        <v>500</v>
      </c>
      <c r="G34" s="147">
        <v>500</v>
      </c>
      <c r="I34" s="147">
        <v>8</v>
      </c>
      <c r="J34" s="147">
        <v>33</v>
      </c>
      <c r="K34" s="147">
        <v>33</v>
      </c>
      <c r="L34" s="147" t="s">
        <v>476</v>
      </c>
      <c r="M34" s="147">
        <v>33</v>
      </c>
    </row>
    <row r="35" spans="1:13" x14ac:dyDescent="0.25">
      <c r="A35" s="147">
        <v>26</v>
      </c>
      <c r="B35" s="147" t="s">
        <v>493</v>
      </c>
      <c r="C35" s="148">
        <v>39476</v>
      </c>
      <c r="F35" s="147">
        <v>600</v>
      </c>
      <c r="G35" s="147">
        <v>600</v>
      </c>
      <c r="I35" s="147">
        <v>5</v>
      </c>
      <c r="J35" s="147">
        <v>38.909999999999997</v>
      </c>
      <c r="K35" s="147">
        <v>38.909999999999997</v>
      </c>
      <c r="L35" s="147" t="s">
        <v>476</v>
      </c>
      <c r="M35" s="147">
        <v>38.909999999999997</v>
      </c>
    </row>
    <row r="36" spans="1:13" x14ac:dyDescent="0.25">
      <c r="A36" s="147">
        <v>27</v>
      </c>
      <c r="B36" s="147" t="s">
        <v>494</v>
      </c>
      <c r="C36" s="148">
        <v>43787</v>
      </c>
      <c r="F36" s="147">
        <v>600</v>
      </c>
      <c r="G36" s="147">
        <v>600</v>
      </c>
      <c r="I36" s="147">
        <v>21</v>
      </c>
      <c r="J36" s="147">
        <v>172.59</v>
      </c>
      <c r="K36" s="147">
        <v>172.59</v>
      </c>
      <c r="L36" s="147" t="s">
        <v>467</v>
      </c>
      <c r="M36" s="147">
        <v>172.59</v>
      </c>
    </row>
    <row r="37" spans="1:13" x14ac:dyDescent="0.25">
      <c r="A37" s="147">
        <v>28</v>
      </c>
      <c r="B37" s="147" t="s">
        <v>503</v>
      </c>
      <c r="C37" s="148">
        <v>42856</v>
      </c>
      <c r="E37" s="147" t="s">
        <v>349</v>
      </c>
      <c r="F37" s="147">
        <v>500</v>
      </c>
      <c r="G37" s="147">
        <v>500</v>
      </c>
      <c r="I37" s="147">
        <v>0</v>
      </c>
      <c r="J37" s="147">
        <v>0</v>
      </c>
      <c r="K37" s="147">
        <v>0</v>
      </c>
      <c r="L37" s="147" t="s">
        <v>476</v>
      </c>
      <c r="M37" s="147">
        <v>0</v>
      </c>
    </row>
    <row r="38" spans="1:13" x14ac:dyDescent="0.25">
      <c r="A38" s="147">
        <v>29</v>
      </c>
      <c r="B38" s="147" t="s">
        <v>496</v>
      </c>
      <c r="C38" s="148">
        <v>41030</v>
      </c>
      <c r="F38" s="147">
        <v>400</v>
      </c>
      <c r="G38" s="147">
        <v>400</v>
      </c>
      <c r="I38" s="147">
        <v>25</v>
      </c>
      <c r="J38" s="147">
        <v>168.8</v>
      </c>
      <c r="K38" s="147">
        <v>168.8</v>
      </c>
      <c r="L38" s="147" t="s">
        <v>467</v>
      </c>
      <c r="M38" s="147">
        <v>168.8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F8A5-C05F-4EFA-A08B-B21E36AC86A8}">
  <dimension ref="A1:M41"/>
  <sheetViews>
    <sheetView topLeftCell="A16" workbookViewId="0">
      <selection activeCell="J42" sqref="J42"/>
    </sheetView>
  </sheetViews>
  <sheetFormatPr defaultColWidth="8.83203125" defaultRowHeight="15" x14ac:dyDescent="0.25"/>
  <cols>
    <col min="1" max="16384" width="8.83203125" style="149"/>
  </cols>
  <sheetData>
    <row r="1" spans="1:13" x14ac:dyDescent="0.25">
      <c r="A1" s="149" t="s">
        <v>446</v>
      </c>
    </row>
    <row r="2" spans="1:13" x14ac:dyDescent="0.25">
      <c r="A2" s="149" t="s">
        <v>551</v>
      </c>
    </row>
    <row r="3" spans="1:13" x14ac:dyDescent="0.25">
      <c r="A3" s="149" t="s">
        <v>448</v>
      </c>
      <c r="B3" s="149" t="s">
        <v>449</v>
      </c>
      <c r="C3" s="149" t="s">
        <v>423</v>
      </c>
      <c r="D3" s="149" t="s">
        <v>450</v>
      </c>
    </row>
    <row r="4" spans="1:13" x14ac:dyDescent="0.25">
      <c r="A4" s="149" t="s">
        <v>451</v>
      </c>
      <c r="B4" s="149">
        <v>20</v>
      </c>
      <c r="C4" s="149">
        <v>3366.52</v>
      </c>
      <c r="D4" s="149">
        <v>168.33</v>
      </c>
    </row>
    <row r="5" spans="1:13" x14ac:dyDescent="0.25">
      <c r="A5" s="149" t="s">
        <v>452</v>
      </c>
      <c r="B5" s="149">
        <v>11</v>
      </c>
      <c r="C5" s="149">
        <v>703.99</v>
      </c>
      <c r="D5" s="149">
        <v>64</v>
      </c>
    </row>
    <row r="6" spans="1:13" x14ac:dyDescent="0.25">
      <c r="A6" s="149" t="s">
        <v>453</v>
      </c>
      <c r="B6" s="149">
        <v>5</v>
      </c>
      <c r="C6" s="149" t="s">
        <v>454</v>
      </c>
      <c r="D6" s="149" t="s">
        <v>454</v>
      </c>
    </row>
    <row r="7" spans="1:13" x14ac:dyDescent="0.25">
      <c r="A7" s="149" t="s">
        <v>455</v>
      </c>
      <c r="B7" s="149">
        <v>25</v>
      </c>
      <c r="C7" s="149" t="s">
        <v>454</v>
      </c>
      <c r="D7" s="149" t="s">
        <v>454</v>
      </c>
    </row>
    <row r="9" spans="1:13" x14ac:dyDescent="0.25">
      <c r="A9" s="149" t="s">
        <v>456</v>
      </c>
      <c r="B9" s="149" t="s">
        <v>457</v>
      </c>
      <c r="C9" s="149" t="s">
        <v>160</v>
      </c>
      <c r="D9" s="149" t="s">
        <v>458</v>
      </c>
      <c r="E9" s="149" t="s">
        <v>459</v>
      </c>
      <c r="F9" s="149" t="s">
        <v>460</v>
      </c>
      <c r="G9" s="149" t="s">
        <v>461</v>
      </c>
      <c r="H9" s="149" t="s">
        <v>462</v>
      </c>
      <c r="I9" s="149" t="s">
        <v>463</v>
      </c>
      <c r="J9" s="149" t="s">
        <v>423</v>
      </c>
      <c r="K9" s="149" t="s">
        <v>450</v>
      </c>
      <c r="L9" s="149" t="s">
        <v>464</v>
      </c>
      <c r="M9" s="149" t="s">
        <v>552</v>
      </c>
    </row>
    <row r="10" spans="1:13" x14ac:dyDescent="0.25">
      <c r="A10" s="149">
        <v>1</v>
      </c>
      <c r="B10" s="149" t="s">
        <v>553</v>
      </c>
      <c r="C10" s="150">
        <v>44083</v>
      </c>
      <c r="G10" s="149">
        <v>400</v>
      </c>
      <c r="I10" s="149">
        <v>16</v>
      </c>
      <c r="J10" s="149">
        <v>134.66999999999999</v>
      </c>
      <c r="K10" s="149">
        <v>134.66999999999999</v>
      </c>
      <c r="L10" s="149" t="s">
        <v>467</v>
      </c>
      <c r="M10" s="149">
        <v>134.66999999999999</v>
      </c>
    </row>
    <row r="11" spans="1:13" x14ac:dyDescent="0.25">
      <c r="A11" s="149">
        <v>2</v>
      </c>
      <c r="B11" s="149" t="s">
        <v>466</v>
      </c>
      <c r="C11" s="150">
        <v>41407</v>
      </c>
      <c r="F11" s="149">
        <v>600</v>
      </c>
      <c r="G11" s="149">
        <v>600</v>
      </c>
      <c r="I11" s="149">
        <v>22</v>
      </c>
      <c r="J11" s="149">
        <v>191.84</v>
      </c>
      <c r="K11" s="149">
        <v>191.84</v>
      </c>
      <c r="L11" s="149" t="s">
        <v>467</v>
      </c>
      <c r="M11" s="149">
        <v>191.84</v>
      </c>
    </row>
    <row r="12" spans="1:13" x14ac:dyDescent="0.25">
      <c r="A12" s="149">
        <v>3</v>
      </c>
      <c r="B12" s="149" t="s">
        <v>468</v>
      </c>
      <c r="C12" s="150">
        <v>38257</v>
      </c>
      <c r="F12" s="149">
        <v>600</v>
      </c>
      <c r="G12" s="149">
        <v>600</v>
      </c>
      <c r="I12" s="149">
        <v>22</v>
      </c>
      <c r="J12" s="149">
        <v>184</v>
      </c>
      <c r="K12" s="149">
        <v>184</v>
      </c>
      <c r="L12" s="149" t="s">
        <v>467</v>
      </c>
      <c r="M12" s="149">
        <v>184</v>
      </c>
    </row>
    <row r="13" spans="1:13" x14ac:dyDescent="0.25">
      <c r="A13" s="149">
        <v>4</v>
      </c>
      <c r="B13" s="149" t="s">
        <v>469</v>
      </c>
      <c r="C13" s="150">
        <v>38790</v>
      </c>
      <c r="F13" s="149">
        <v>400</v>
      </c>
      <c r="G13" s="149">
        <v>400</v>
      </c>
      <c r="I13" s="149">
        <v>17</v>
      </c>
      <c r="J13" s="149">
        <v>145.56</v>
      </c>
      <c r="K13" s="149">
        <v>145.56</v>
      </c>
      <c r="L13" s="149" t="s">
        <v>467</v>
      </c>
      <c r="M13" s="149">
        <v>145.56</v>
      </c>
    </row>
    <row r="14" spans="1:13" x14ac:dyDescent="0.25">
      <c r="A14" s="149">
        <v>5</v>
      </c>
      <c r="B14" s="149" t="s">
        <v>470</v>
      </c>
      <c r="C14" s="150">
        <v>42392</v>
      </c>
      <c r="F14" s="149">
        <v>600</v>
      </c>
      <c r="G14" s="149">
        <v>600</v>
      </c>
      <c r="I14" s="149">
        <v>22</v>
      </c>
      <c r="J14" s="149">
        <v>179.39</v>
      </c>
      <c r="K14" s="149">
        <v>179.39</v>
      </c>
      <c r="L14" s="149" t="s">
        <v>467</v>
      </c>
      <c r="M14" s="149">
        <v>179.39</v>
      </c>
    </row>
    <row r="15" spans="1:13" x14ac:dyDescent="0.25">
      <c r="A15" s="149">
        <v>6</v>
      </c>
      <c r="B15" s="149" t="s">
        <v>471</v>
      </c>
      <c r="C15" s="150">
        <v>42534</v>
      </c>
      <c r="F15" s="149">
        <v>600</v>
      </c>
      <c r="G15" s="149">
        <v>600</v>
      </c>
      <c r="I15" s="149">
        <v>20</v>
      </c>
      <c r="J15" s="149">
        <v>200.93</v>
      </c>
      <c r="K15" s="149">
        <v>200.93</v>
      </c>
      <c r="L15" s="149" t="s">
        <v>467</v>
      </c>
      <c r="M15" s="149">
        <v>200.93</v>
      </c>
    </row>
    <row r="16" spans="1:13" x14ac:dyDescent="0.25">
      <c r="A16" s="149">
        <v>7</v>
      </c>
      <c r="B16" s="149" t="s">
        <v>472</v>
      </c>
      <c r="C16" s="150">
        <v>38412</v>
      </c>
      <c r="F16" s="149">
        <v>600</v>
      </c>
      <c r="G16" s="149">
        <v>600</v>
      </c>
      <c r="I16" s="149">
        <v>19</v>
      </c>
      <c r="J16" s="149">
        <v>173.91</v>
      </c>
      <c r="K16" s="149">
        <v>173.91</v>
      </c>
      <c r="L16" s="149" t="s">
        <v>467</v>
      </c>
      <c r="M16" s="149">
        <v>173.91</v>
      </c>
    </row>
    <row r="17" spans="1:13" x14ac:dyDescent="0.25">
      <c r="A17" s="149">
        <v>8</v>
      </c>
      <c r="B17" s="149" t="s">
        <v>507</v>
      </c>
      <c r="C17" s="150">
        <v>43893</v>
      </c>
      <c r="E17" s="149" t="s">
        <v>347</v>
      </c>
      <c r="F17" s="149">
        <v>400</v>
      </c>
      <c r="G17" s="149">
        <v>400</v>
      </c>
      <c r="I17" s="149">
        <v>22</v>
      </c>
      <c r="J17" s="149">
        <v>182.32</v>
      </c>
      <c r="K17" s="149">
        <v>182.32</v>
      </c>
      <c r="L17" s="149" t="s">
        <v>467</v>
      </c>
      <c r="M17" s="149">
        <v>182.32</v>
      </c>
    </row>
    <row r="18" spans="1:13" x14ac:dyDescent="0.25">
      <c r="A18" s="149">
        <v>9</v>
      </c>
      <c r="B18" s="149" t="s">
        <v>554</v>
      </c>
      <c r="C18" s="150">
        <v>44089</v>
      </c>
      <c r="G18" s="149">
        <v>400</v>
      </c>
      <c r="I18" s="149">
        <v>6</v>
      </c>
      <c r="J18" s="149">
        <v>40.799999999999997</v>
      </c>
      <c r="K18" s="149">
        <v>40.799999999999997</v>
      </c>
      <c r="L18" s="149" t="s">
        <v>476</v>
      </c>
      <c r="M18" s="149">
        <v>40.799999999999997</v>
      </c>
    </row>
    <row r="19" spans="1:13" x14ac:dyDescent="0.25">
      <c r="A19" s="149">
        <v>10</v>
      </c>
      <c r="B19" s="149" t="s">
        <v>474</v>
      </c>
      <c r="C19" s="150">
        <v>36578</v>
      </c>
      <c r="F19" s="149">
        <v>600</v>
      </c>
      <c r="G19" s="149">
        <v>600</v>
      </c>
      <c r="I19" s="149">
        <v>22</v>
      </c>
      <c r="J19" s="149">
        <v>169.48</v>
      </c>
      <c r="K19" s="149">
        <v>169.48</v>
      </c>
      <c r="L19" s="149" t="s">
        <v>467</v>
      </c>
      <c r="M19" s="149">
        <v>169.48</v>
      </c>
    </row>
    <row r="20" spans="1:13" x14ac:dyDescent="0.25">
      <c r="A20" s="149">
        <v>11</v>
      </c>
      <c r="B20" s="149" t="s">
        <v>502</v>
      </c>
      <c r="C20" s="150">
        <v>36587</v>
      </c>
      <c r="E20" s="149" t="s">
        <v>349</v>
      </c>
      <c r="F20" s="149">
        <v>100</v>
      </c>
      <c r="G20" s="149">
        <v>200</v>
      </c>
      <c r="I20" s="149">
        <v>0</v>
      </c>
      <c r="J20" s="149">
        <v>0</v>
      </c>
      <c r="K20" s="149">
        <v>0</v>
      </c>
      <c r="L20" s="149" t="s">
        <v>476</v>
      </c>
      <c r="M20" s="149">
        <v>0</v>
      </c>
    </row>
    <row r="21" spans="1:13" x14ac:dyDescent="0.25">
      <c r="A21" s="149">
        <v>12</v>
      </c>
      <c r="B21" s="149" t="s">
        <v>542</v>
      </c>
      <c r="C21" s="150">
        <v>44018</v>
      </c>
      <c r="F21" s="149">
        <v>400</v>
      </c>
      <c r="I21" s="149">
        <v>22</v>
      </c>
      <c r="J21" s="149">
        <v>183.89</v>
      </c>
      <c r="K21" s="149">
        <v>183.89</v>
      </c>
      <c r="L21" s="149" t="s">
        <v>467</v>
      </c>
      <c r="M21" s="149">
        <v>183.89</v>
      </c>
    </row>
    <row r="22" spans="1:13" x14ac:dyDescent="0.25">
      <c r="A22" s="149">
        <v>13</v>
      </c>
      <c r="B22" s="149" t="s">
        <v>475</v>
      </c>
      <c r="C22" s="150">
        <v>43087</v>
      </c>
      <c r="F22" s="149">
        <v>400</v>
      </c>
      <c r="G22" s="149">
        <v>400</v>
      </c>
      <c r="I22" s="149">
        <v>11</v>
      </c>
      <c r="J22" s="149">
        <v>95.44</v>
      </c>
      <c r="K22" s="149">
        <v>95.44</v>
      </c>
      <c r="L22" s="149" t="s">
        <v>476</v>
      </c>
      <c r="M22" s="149">
        <v>95.44</v>
      </c>
    </row>
    <row r="23" spans="1:13" x14ac:dyDescent="0.25">
      <c r="A23" s="149">
        <v>14</v>
      </c>
      <c r="B23" s="149" t="s">
        <v>477</v>
      </c>
      <c r="C23" s="150">
        <v>39084</v>
      </c>
      <c r="F23" s="149">
        <v>400</v>
      </c>
      <c r="G23" s="149">
        <v>400</v>
      </c>
      <c r="I23" s="149">
        <v>18</v>
      </c>
      <c r="J23" s="149">
        <v>154.12</v>
      </c>
      <c r="K23" s="149">
        <v>154.12</v>
      </c>
      <c r="L23" s="149" t="s">
        <v>467</v>
      </c>
      <c r="M23" s="149">
        <v>154.12</v>
      </c>
    </row>
    <row r="24" spans="1:13" x14ac:dyDescent="0.25">
      <c r="A24" s="149">
        <v>15</v>
      </c>
      <c r="B24" s="149" t="s">
        <v>478</v>
      </c>
      <c r="C24" s="150">
        <v>43003</v>
      </c>
      <c r="F24" s="149">
        <v>400</v>
      </c>
      <c r="G24" s="149">
        <v>400</v>
      </c>
      <c r="I24" s="149">
        <v>18</v>
      </c>
      <c r="J24" s="149">
        <v>150.53</v>
      </c>
      <c r="K24" s="149">
        <v>150.53</v>
      </c>
      <c r="L24" s="149" t="s">
        <v>467</v>
      </c>
      <c r="M24" s="149">
        <v>150.53</v>
      </c>
    </row>
    <row r="25" spans="1:13" x14ac:dyDescent="0.25">
      <c r="A25" s="149">
        <v>16</v>
      </c>
      <c r="B25" s="149" t="s">
        <v>543</v>
      </c>
      <c r="C25" s="150">
        <v>43726</v>
      </c>
      <c r="F25" s="149">
        <v>400</v>
      </c>
      <c r="G25" s="149">
        <v>400</v>
      </c>
      <c r="I25" s="149">
        <v>18</v>
      </c>
      <c r="J25" s="149">
        <v>150.29</v>
      </c>
      <c r="K25" s="149">
        <v>150.29</v>
      </c>
      <c r="L25" s="149" t="s">
        <v>467</v>
      </c>
      <c r="M25" s="149">
        <v>150.29</v>
      </c>
    </row>
    <row r="26" spans="1:13" x14ac:dyDescent="0.25">
      <c r="A26" s="149">
        <v>17</v>
      </c>
      <c r="B26" s="149" t="s">
        <v>479</v>
      </c>
      <c r="C26" s="150">
        <v>41162</v>
      </c>
      <c r="F26" s="149">
        <v>400</v>
      </c>
      <c r="G26" s="149">
        <v>400</v>
      </c>
      <c r="I26" s="149">
        <v>22</v>
      </c>
      <c r="J26" s="149">
        <v>170.1</v>
      </c>
      <c r="K26" s="149">
        <v>170.1</v>
      </c>
      <c r="L26" s="149" t="s">
        <v>467</v>
      </c>
      <c r="M26" s="149">
        <v>170.1</v>
      </c>
    </row>
    <row r="27" spans="1:13" x14ac:dyDescent="0.25">
      <c r="A27" s="149">
        <v>18</v>
      </c>
      <c r="B27" s="149" t="s">
        <v>481</v>
      </c>
      <c r="C27" s="150">
        <v>39281</v>
      </c>
      <c r="F27" s="149">
        <v>600</v>
      </c>
      <c r="G27" s="149">
        <v>600</v>
      </c>
      <c r="I27" s="149">
        <v>11</v>
      </c>
      <c r="J27" s="149">
        <v>100.6</v>
      </c>
      <c r="K27" s="149">
        <v>100.6</v>
      </c>
      <c r="L27" s="149" t="s">
        <v>476</v>
      </c>
      <c r="M27" s="149">
        <v>100.6</v>
      </c>
    </row>
    <row r="28" spans="1:13" x14ac:dyDescent="0.25">
      <c r="A28" s="149">
        <v>19</v>
      </c>
      <c r="B28" s="149" t="s">
        <v>482</v>
      </c>
      <c r="C28" s="150">
        <v>36578</v>
      </c>
      <c r="F28" s="149">
        <v>400</v>
      </c>
      <c r="G28" s="149">
        <v>400</v>
      </c>
      <c r="I28" s="149">
        <v>18</v>
      </c>
      <c r="J28" s="149">
        <v>148.37</v>
      </c>
      <c r="K28" s="149">
        <v>148.37</v>
      </c>
      <c r="L28" s="149" t="s">
        <v>467</v>
      </c>
      <c r="M28" s="149">
        <v>148.37</v>
      </c>
    </row>
    <row r="29" spans="1:13" x14ac:dyDescent="0.25">
      <c r="A29" s="149">
        <v>20</v>
      </c>
      <c r="B29" s="149" t="s">
        <v>483</v>
      </c>
      <c r="C29" s="150">
        <v>42856</v>
      </c>
      <c r="F29" s="149">
        <v>600</v>
      </c>
      <c r="G29" s="149">
        <v>600</v>
      </c>
      <c r="I29" s="149">
        <v>22</v>
      </c>
      <c r="J29" s="149">
        <v>175.76</v>
      </c>
      <c r="K29" s="149">
        <v>175.76</v>
      </c>
      <c r="L29" s="149" t="s">
        <v>467</v>
      </c>
      <c r="M29" s="149">
        <v>175.76</v>
      </c>
    </row>
    <row r="30" spans="1:13" x14ac:dyDescent="0.25">
      <c r="A30" s="149">
        <v>21</v>
      </c>
      <c r="B30" s="149" t="s">
        <v>484</v>
      </c>
      <c r="C30" s="150">
        <v>36950</v>
      </c>
      <c r="F30" s="149">
        <v>400</v>
      </c>
      <c r="G30" s="149">
        <v>400</v>
      </c>
      <c r="I30" s="149">
        <v>20</v>
      </c>
      <c r="J30" s="149">
        <v>58.7</v>
      </c>
      <c r="K30" s="149">
        <v>58.7</v>
      </c>
      <c r="L30" s="149" t="s">
        <v>476</v>
      </c>
      <c r="M30" s="149">
        <v>58.7</v>
      </c>
    </row>
    <row r="31" spans="1:13" x14ac:dyDescent="0.25">
      <c r="A31" s="149">
        <v>22</v>
      </c>
      <c r="B31" s="149" t="s">
        <v>485</v>
      </c>
      <c r="C31" s="150">
        <v>43676</v>
      </c>
      <c r="F31" s="149">
        <v>400</v>
      </c>
      <c r="G31" s="149">
        <v>400</v>
      </c>
      <c r="I31" s="149">
        <v>22</v>
      </c>
      <c r="J31" s="149">
        <v>174.63</v>
      </c>
      <c r="K31" s="149">
        <v>174.63</v>
      </c>
      <c r="L31" s="149" t="s">
        <v>467</v>
      </c>
      <c r="M31" s="149">
        <v>174.63</v>
      </c>
    </row>
    <row r="32" spans="1:13" x14ac:dyDescent="0.25">
      <c r="A32" s="149">
        <v>23</v>
      </c>
      <c r="B32" s="149" t="s">
        <v>487</v>
      </c>
      <c r="C32" s="150">
        <v>39150</v>
      </c>
      <c r="F32" s="149">
        <v>400</v>
      </c>
      <c r="G32" s="149">
        <v>400</v>
      </c>
      <c r="I32" s="149">
        <v>19</v>
      </c>
      <c r="J32" s="149">
        <v>118.38</v>
      </c>
      <c r="K32" s="149">
        <v>118.38</v>
      </c>
      <c r="L32" s="149" t="s">
        <v>476</v>
      </c>
      <c r="M32" s="149">
        <v>118.38</v>
      </c>
    </row>
    <row r="33" spans="1:13" x14ac:dyDescent="0.25">
      <c r="A33" s="149">
        <v>24</v>
      </c>
      <c r="B33" s="149" t="s">
        <v>488</v>
      </c>
      <c r="C33" s="150">
        <v>43778</v>
      </c>
      <c r="F33" s="149">
        <v>400</v>
      </c>
      <c r="G33" s="149">
        <v>400</v>
      </c>
      <c r="I33" s="149">
        <v>14</v>
      </c>
      <c r="J33" s="149">
        <v>123.22</v>
      </c>
      <c r="K33" s="149">
        <v>123.22</v>
      </c>
      <c r="L33" s="149" t="s">
        <v>476</v>
      </c>
      <c r="M33" s="149">
        <v>123.22</v>
      </c>
    </row>
    <row r="34" spans="1:13" x14ac:dyDescent="0.25">
      <c r="A34" s="149">
        <v>25</v>
      </c>
      <c r="B34" s="149" t="s">
        <v>489</v>
      </c>
      <c r="C34" s="150">
        <v>36704</v>
      </c>
      <c r="F34" s="149">
        <v>400</v>
      </c>
      <c r="G34" s="149">
        <v>400</v>
      </c>
      <c r="I34" s="149">
        <v>14</v>
      </c>
      <c r="J34" s="149">
        <v>95.04</v>
      </c>
      <c r="K34" s="149">
        <v>95.04</v>
      </c>
      <c r="L34" s="149" t="s">
        <v>476</v>
      </c>
      <c r="M34" s="149">
        <v>95.04</v>
      </c>
    </row>
    <row r="35" spans="1:13" x14ac:dyDescent="0.25">
      <c r="A35" s="149">
        <v>26</v>
      </c>
      <c r="B35" s="149" t="s">
        <v>491</v>
      </c>
      <c r="C35" s="150">
        <v>39664</v>
      </c>
      <c r="F35" s="149">
        <v>400</v>
      </c>
      <c r="G35" s="149">
        <v>400</v>
      </c>
      <c r="I35" s="149">
        <v>18</v>
      </c>
      <c r="J35" s="149">
        <v>131.63</v>
      </c>
      <c r="K35" s="149">
        <v>131.63</v>
      </c>
      <c r="L35" s="149" t="s">
        <v>467</v>
      </c>
      <c r="M35" s="149">
        <v>131.63</v>
      </c>
    </row>
    <row r="36" spans="1:13" x14ac:dyDescent="0.25">
      <c r="A36" s="149">
        <v>27</v>
      </c>
      <c r="B36" s="149" t="s">
        <v>492</v>
      </c>
      <c r="C36" s="150">
        <v>41115</v>
      </c>
      <c r="F36" s="149">
        <v>500</v>
      </c>
      <c r="G36" s="149">
        <v>500</v>
      </c>
      <c r="I36" s="149">
        <v>1</v>
      </c>
      <c r="J36" s="149">
        <v>8</v>
      </c>
      <c r="K36" s="149">
        <v>8</v>
      </c>
      <c r="L36" s="149" t="s">
        <v>476</v>
      </c>
      <c r="M36" s="149">
        <v>8</v>
      </c>
    </row>
    <row r="37" spans="1:13" x14ac:dyDescent="0.25">
      <c r="A37" s="149">
        <v>28</v>
      </c>
      <c r="B37" s="149" t="s">
        <v>493</v>
      </c>
      <c r="C37" s="150">
        <v>39476</v>
      </c>
      <c r="F37" s="149">
        <v>600</v>
      </c>
      <c r="G37" s="149">
        <v>600</v>
      </c>
      <c r="I37" s="149">
        <v>9</v>
      </c>
      <c r="J37" s="149">
        <v>63.81</v>
      </c>
      <c r="K37" s="149">
        <v>63.81</v>
      </c>
      <c r="L37" s="149" t="s">
        <v>476</v>
      </c>
      <c r="M37" s="149">
        <v>63.81</v>
      </c>
    </row>
    <row r="38" spans="1:13" x14ac:dyDescent="0.25">
      <c r="A38" s="149">
        <v>29</v>
      </c>
      <c r="B38" s="149" t="s">
        <v>494</v>
      </c>
      <c r="C38" s="150">
        <v>43787</v>
      </c>
      <c r="F38" s="149">
        <v>600</v>
      </c>
      <c r="G38" s="149">
        <v>600</v>
      </c>
      <c r="I38" s="149">
        <v>22</v>
      </c>
      <c r="J38" s="149">
        <v>181.95</v>
      </c>
      <c r="K38" s="149">
        <v>181.95</v>
      </c>
      <c r="L38" s="149" t="s">
        <v>467</v>
      </c>
      <c r="M38" s="149">
        <v>181.95</v>
      </c>
    </row>
    <row r="39" spans="1:13" x14ac:dyDescent="0.25">
      <c r="A39" s="149">
        <v>30</v>
      </c>
      <c r="B39" s="149" t="s">
        <v>503</v>
      </c>
      <c r="C39" s="150">
        <v>42856</v>
      </c>
      <c r="E39" s="149" t="s">
        <v>349</v>
      </c>
      <c r="F39" s="149">
        <v>500</v>
      </c>
      <c r="G39" s="149">
        <v>500</v>
      </c>
      <c r="I39" s="149">
        <v>0</v>
      </c>
      <c r="J39" s="149">
        <v>0</v>
      </c>
      <c r="K39" s="149">
        <v>0</v>
      </c>
      <c r="L39" s="149" t="s">
        <v>476</v>
      </c>
      <c r="M39" s="149">
        <v>0</v>
      </c>
    </row>
    <row r="40" spans="1:13" x14ac:dyDescent="0.25">
      <c r="A40" s="149">
        <v>31</v>
      </c>
      <c r="B40" s="149" t="s">
        <v>496</v>
      </c>
      <c r="C40" s="150">
        <v>41030</v>
      </c>
      <c r="F40" s="149">
        <v>400</v>
      </c>
      <c r="G40" s="149">
        <v>400</v>
      </c>
      <c r="I40" s="149">
        <v>25</v>
      </c>
      <c r="J40" s="149">
        <v>183.15</v>
      </c>
      <c r="K40" s="149">
        <v>183.15</v>
      </c>
      <c r="L40" s="149" t="s">
        <v>467</v>
      </c>
      <c r="M40" s="149">
        <v>183.15</v>
      </c>
    </row>
    <row r="41" spans="1:13" x14ac:dyDescent="0.25">
      <c r="J41" s="149">
        <f>SUM(J10:J40)</f>
        <v>4070.5099999999998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64ED-32E2-4336-B644-46613900E15D}">
  <dimension ref="A1:M40"/>
  <sheetViews>
    <sheetView topLeftCell="A12" workbookViewId="0">
      <selection activeCell="C1" sqref="C1:C1048576"/>
    </sheetView>
  </sheetViews>
  <sheetFormatPr defaultColWidth="8.83203125" defaultRowHeight="15" x14ac:dyDescent="0.25"/>
  <cols>
    <col min="1" max="2" width="8.83203125" style="156"/>
    <col min="3" max="3" width="10.5" style="156" bestFit="1" customWidth="1"/>
    <col min="4" max="16384" width="8.83203125" style="156"/>
  </cols>
  <sheetData>
    <row r="1" spans="1:13" x14ac:dyDescent="0.25">
      <c r="A1" s="156" t="s">
        <v>446</v>
      </c>
    </row>
    <row r="2" spans="1:13" x14ac:dyDescent="0.25">
      <c r="A2" s="156" t="s">
        <v>561</v>
      </c>
    </row>
    <row r="3" spans="1:13" x14ac:dyDescent="0.25">
      <c r="A3" s="156" t="s">
        <v>448</v>
      </c>
      <c r="B3" s="156" t="s">
        <v>449</v>
      </c>
      <c r="C3" s="156" t="s">
        <v>423</v>
      </c>
      <c r="D3" s="156" t="s">
        <v>450</v>
      </c>
    </row>
    <row r="4" spans="1:13" x14ac:dyDescent="0.25">
      <c r="A4" s="156" t="s">
        <v>451</v>
      </c>
      <c r="B4" s="156">
        <v>19</v>
      </c>
      <c r="C4" s="156">
        <v>3233.26</v>
      </c>
      <c r="D4" s="156">
        <v>170.17</v>
      </c>
    </row>
    <row r="5" spans="1:13" x14ac:dyDescent="0.25">
      <c r="A5" s="156" t="s">
        <v>452</v>
      </c>
      <c r="B5" s="156">
        <v>12</v>
      </c>
      <c r="C5" s="156">
        <v>804.22</v>
      </c>
      <c r="D5" s="156">
        <v>67.02</v>
      </c>
    </row>
    <row r="6" spans="1:13" x14ac:dyDescent="0.25">
      <c r="A6" s="156" t="s">
        <v>453</v>
      </c>
      <c r="B6" s="156">
        <v>6</v>
      </c>
      <c r="C6" s="156" t="s">
        <v>454</v>
      </c>
      <c r="D6" s="156" t="s">
        <v>454</v>
      </c>
    </row>
    <row r="7" spans="1:13" x14ac:dyDescent="0.25">
      <c r="A7" s="156" t="s">
        <v>455</v>
      </c>
      <c r="B7" s="156">
        <v>25</v>
      </c>
      <c r="C7" s="156" t="s">
        <v>454</v>
      </c>
      <c r="D7" s="156" t="s">
        <v>454</v>
      </c>
    </row>
    <row r="9" spans="1:13" x14ac:dyDescent="0.25">
      <c r="A9" s="156" t="s">
        <v>456</v>
      </c>
      <c r="B9" s="156" t="s">
        <v>457</v>
      </c>
      <c r="C9" s="156" t="s">
        <v>160</v>
      </c>
      <c r="D9" s="156" t="s">
        <v>458</v>
      </c>
      <c r="E9" s="156" t="s">
        <v>459</v>
      </c>
      <c r="F9" s="156" t="s">
        <v>460</v>
      </c>
      <c r="G9" s="156" t="s">
        <v>461</v>
      </c>
      <c r="H9" s="156" t="s">
        <v>462</v>
      </c>
      <c r="I9" s="156" t="s">
        <v>463</v>
      </c>
      <c r="J9" s="156" t="s">
        <v>423</v>
      </c>
      <c r="K9" s="156" t="s">
        <v>450</v>
      </c>
      <c r="L9" s="156" t="s">
        <v>464</v>
      </c>
      <c r="M9" s="156" t="s">
        <v>562</v>
      </c>
    </row>
    <row r="10" spans="1:13" x14ac:dyDescent="0.25">
      <c r="A10" s="156">
        <v>1</v>
      </c>
      <c r="B10" s="156" t="s">
        <v>553</v>
      </c>
      <c r="C10" s="157">
        <v>44083</v>
      </c>
      <c r="G10" s="156">
        <v>400</v>
      </c>
      <c r="I10" s="156">
        <v>22</v>
      </c>
      <c r="J10" s="156">
        <v>186.98</v>
      </c>
      <c r="K10" s="156">
        <v>186.98</v>
      </c>
      <c r="L10" s="156" t="s">
        <v>467</v>
      </c>
      <c r="M10" s="156">
        <v>186.98</v>
      </c>
    </row>
    <row r="11" spans="1:13" x14ac:dyDescent="0.25">
      <c r="A11" s="156">
        <v>2</v>
      </c>
      <c r="B11" s="156" t="s">
        <v>466</v>
      </c>
      <c r="C11" s="157">
        <v>41407</v>
      </c>
      <c r="F11" s="156">
        <v>600</v>
      </c>
      <c r="G11" s="156">
        <v>600</v>
      </c>
      <c r="I11" s="156">
        <v>22</v>
      </c>
      <c r="J11" s="156">
        <v>192.39</v>
      </c>
      <c r="K11" s="156">
        <v>192.39</v>
      </c>
      <c r="L11" s="156" t="s">
        <v>467</v>
      </c>
      <c r="M11" s="156">
        <v>192.39</v>
      </c>
    </row>
    <row r="12" spans="1:13" x14ac:dyDescent="0.25">
      <c r="A12" s="156">
        <v>3</v>
      </c>
      <c r="B12" s="156" t="s">
        <v>468</v>
      </c>
      <c r="C12" s="157">
        <v>38257</v>
      </c>
      <c r="F12" s="156">
        <v>600</v>
      </c>
      <c r="G12" s="156">
        <v>600</v>
      </c>
      <c r="I12" s="156">
        <v>22</v>
      </c>
      <c r="J12" s="156">
        <v>191.53</v>
      </c>
      <c r="K12" s="156">
        <v>191.53</v>
      </c>
      <c r="L12" s="156" t="s">
        <v>467</v>
      </c>
      <c r="M12" s="156">
        <v>191.53</v>
      </c>
    </row>
    <row r="13" spans="1:13" x14ac:dyDescent="0.25">
      <c r="A13" s="156">
        <v>4</v>
      </c>
      <c r="B13" s="156" t="s">
        <v>469</v>
      </c>
      <c r="C13" s="157">
        <v>38790</v>
      </c>
      <c r="F13" s="156">
        <v>400</v>
      </c>
      <c r="G13" s="156">
        <v>400</v>
      </c>
      <c r="I13" s="156">
        <v>18</v>
      </c>
      <c r="J13" s="156">
        <v>151.34</v>
      </c>
      <c r="K13" s="156">
        <v>151.34</v>
      </c>
      <c r="L13" s="156" t="s">
        <v>467</v>
      </c>
      <c r="M13" s="156">
        <v>151.34</v>
      </c>
    </row>
    <row r="14" spans="1:13" x14ac:dyDescent="0.25">
      <c r="A14" s="156">
        <v>5</v>
      </c>
      <c r="B14" s="156" t="s">
        <v>471</v>
      </c>
      <c r="C14" s="157">
        <v>42534</v>
      </c>
      <c r="F14" s="156">
        <v>600</v>
      </c>
      <c r="G14" s="156">
        <v>600</v>
      </c>
      <c r="I14" s="156">
        <v>21</v>
      </c>
      <c r="J14" s="156">
        <v>212.7</v>
      </c>
      <c r="K14" s="156">
        <v>212.7</v>
      </c>
      <c r="L14" s="156" t="s">
        <v>467</v>
      </c>
      <c r="M14" s="156">
        <v>212.7</v>
      </c>
    </row>
    <row r="15" spans="1:13" x14ac:dyDescent="0.25">
      <c r="A15" s="156">
        <v>6</v>
      </c>
      <c r="B15" s="156" t="s">
        <v>472</v>
      </c>
      <c r="C15" s="157">
        <v>38412</v>
      </c>
      <c r="F15" s="156">
        <v>600</v>
      </c>
      <c r="G15" s="156">
        <v>600</v>
      </c>
      <c r="I15" s="156">
        <v>17</v>
      </c>
      <c r="J15" s="156">
        <v>161.75</v>
      </c>
      <c r="K15" s="156">
        <v>161.75</v>
      </c>
      <c r="L15" s="156" t="s">
        <v>467</v>
      </c>
      <c r="M15" s="156">
        <v>161.75</v>
      </c>
    </row>
    <row r="16" spans="1:13" x14ac:dyDescent="0.25">
      <c r="A16" s="156">
        <v>7</v>
      </c>
      <c r="B16" s="156" t="s">
        <v>507</v>
      </c>
      <c r="C16" s="157">
        <v>43893</v>
      </c>
      <c r="E16" s="156" t="s">
        <v>347</v>
      </c>
      <c r="F16" s="156">
        <v>400</v>
      </c>
      <c r="G16" s="156">
        <v>400</v>
      </c>
      <c r="I16" s="156">
        <v>22</v>
      </c>
      <c r="J16" s="156">
        <v>179.53</v>
      </c>
      <c r="K16" s="156">
        <v>179.53</v>
      </c>
      <c r="L16" s="156" t="s">
        <v>467</v>
      </c>
      <c r="M16" s="156">
        <v>179.53</v>
      </c>
    </row>
    <row r="17" spans="1:13" x14ac:dyDescent="0.25">
      <c r="A17" s="156">
        <v>8</v>
      </c>
      <c r="B17" s="156" t="s">
        <v>554</v>
      </c>
      <c r="C17" s="157">
        <v>44089</v>
      </c>
      <c r="G17" s="156">
        <v>400</v>
      </c>
      <c r="I17" s="156">
        <v>9</v>
      </c>
      <c r="J17" s="156">
        <v>78.540000000000006</v>
      </c>
      <c r="K17" s="156">
        <v>78.540000000000006</v>
      </c>
      <c r="L17" s="156" t="s">
        <v>476</v>
      </c>
      <c r="M17" s="156">
        <v>78.540000000000006</v>
      </c>
    </row>
    <row r="18" spans="1:13" x14ac:dyDescent="0.25">
      <c r="A18" s="156">
        <v>9</v>
      </c>
      <c r="B18" s="156" t="s">
        <v>474</v>
      </c>
      <c r="C18" s="157">
        <v>36578</v>
      </c>
      <c r="F18" s="156">
        <v>600</v>
      </c>
      <c r="G18" s="156">
        <v>600</v>
      </c>
      <c r="I18" s="156">
        <v>22</v>
      </c>
      <c r="J18" s="156">
        <v>166.44</v>
      </c>
      <c r="K18" s="156">
        <v>166.44</v>
      </c>
      <c r="L18" s="156" t="s">
        <v>467</v>
      </c>
      <c r="M18" s="156">
        <v>166.44</v>
      </c>
    </row>
    <row r="19" spans="1:13" x14ac:dyDescent="0.25">
      <c r="A19" s="156">
        <v>10</v>
      </c>
      <c r="B19" s="156" t="s">
        <v>502</v>
      </c>
      <c r="C19" s="157">
        <v>36587</v>
      </c>
      <c r="E19" s="156" t="s">
        <v>349</v>
      </c>
      <c r="F19" s="156">
        <v>100</v>
      </c>
      <c r="G19" s="156">
        <v>200</v>
      </c>
      <c r="I19" s="156">
        <v>0</v>
      </c>
      <c r="J19" s="156">
        <v>0</v>
      </c>
      <c r="K19" s="156">
        <v>0</v>
      </c>
      <c r="L19" s="156" t="s">
        <v>476</v>
      </c>
      <c r="M19" s="156">
        <v>0</v>
      </c>
    </row>
    <row r="20" spans="1:13" x14ac:dyDescent="0.25">
      <c r="A20" s="156">
        <v>11</v>
      </c>
      <c r="B20" s="156" t="s">
        <v>542</v>
      </c>
      <c r="C20" s="157">
        <v>44018</v>
      </c>
      <c r="F20" s="156">
        <v>400</v>
      </c>
      <c r="I20" s="156">
        <v>22</v>
      </c>
      <c r="J20" s="156">
        <v>182.36</v>
      </c>
      <c r="K20" s="156">
        <v>182.36</v>
      </c>
      <c r="L20" s="156" t="s">
        <v>467</v>
      </c>
      <c r="M20" s="156">
        <v>182.36</v>
      </c>
    </row>
    <row r="21" spans="1:13" x14ac:dyDescent="0.25">
      <c r="A21" s="156">
        <v>12</v>
      </c>
      <c r="B21" s="156" t="s">
        <v>475</v>
      </c>
      <c r="C21" s="157">
        <v>43087</v>
      </c>
      <c r="F21" s="156">
        <v>400</v>
      </c>
      <c r="G21" s="156">
        <v>400</v>
      </c>
      <c r="I21" s="156">
        <v>13</v>
      </c>
      <c r="J21" s="156">
        <v>107.07</v>
      </c>
      <c r="K21" s="156">
        <v>107.07</v>
      </c>
      <c r="L21" s="156" t="s">
        <v>476</v>
      </c>
      <c r="M21" s="156">
        <v>107.07</v>
      </c>
    </row>
    <row r="22" spans="1:13" x14ac:dyDescent="0.25">
      <c r="A22" s="156">
        <v>13</v>
      </c>
      <c r="B22" s="156" t="s">
        <v>477</v>
      </c>
      <c r="C22" s="157">
        <v>39084</v>
      </c>
      <c r="F22" s="156">
        <v>400</v>
      </c>
      <c r="G22" s="156">
        <v>400</v>
      </c>
      <c r="I22" s="156">
        <v>19</v>
      </c>
      <c r="J22" s="156">
        <v>169.26</v>
      </c>
      <c r="K22" s="156">
        <v>169.26</v>
      </c>
      <c r="L22" s="156" t="s">
        <v>467</v>
      </c>
      <c r="M22" s="156">
        <v>169.26</v>
      </c>
    </row>
    <row r="23" spans="1:13" x14ac:dyDescent="0.25">
      <c r="A23" s="156">
        <v>14</v>
      </c>
      <c r="B23" s="156" t="s">
        <v>478</v>
      </c>
      <c r="C23" s="157">
        <v>43003</v>
      </c>
      <c r="F23" s="156">
        <v>400</v>
      </c>
      <c r="G23" s="156">
        <v>400</v>
      </c>
      <c r="I23" s="156">
        <v>18</v>
      </c>
      <c r="J23" s="156">
        <v>148.99</v>
      </c>
      <c r="K23" s="156">
        <v>148.99</v>
      </c>
      <c r="L23" s="156" t="s">
        <v>467</v>
      </c>
      <c r="M23" s="156">
        <v>148.99</v>
      </c>
    </row>
    <row r="24" spans="1:13" x14ac:dyDescent="0.25">
      <c r="A24" s="156">
        <v>15</v>
      </c>
      <c r="B24" s="156" t="s">
        <v>543</v>
      </c>
      <c r="C24" s="157">
        <v>43726</v>
      </c>
      <c r="F24" s="156">
        <v>400</v>
      </c>
      <c r="G24" s="156">
        <v>400</v>
      </c>
      <c r="I24" s="156">
        <v>17</v>
      </c>
      <c r="J24" s="156">
        <v>144.02000000000001</v>
      </c>
      <c r="K24" s="156">
        <v>144.02000000000001</v>
      </c>
      <c r="L24" s="156" t="s">
        <v>467</v>
      </c>
      <c r="M24" s="156">
        <v>144.02000000000001</v>
      </c>
    </row>
    <row r="25" spans="1:13" x14ac:dyDescent="0.25">
      <c r="A25" s="156">
        <v>16</v>
      </c>
      <c r="B25" s="156" t="s">
        <v>479</v>
      </c>
      <c r="C25" s="157">
        <v>41162</v>
      </c>
      <c r="F25" s="156">
        <v>400</v>
      </c>
      <c r="G25" s="156">
        <v>400</v>
      </c>
      <c r="I25" s="156">
        <v>18</v>
      </c>
      <c r="J25" s="156">
        <v>157.59</v>
      </c>
      <c r="K25" s="156">
        <v>157.59</v>
      </c>
      <c r="L25" s="156" t="s">
        <v>467</v>
      </c>
      <c r="M25" s="156">
        <v>157.59</v>
      </c>
    </row>
    <row r="26" spans="1:13" x14ac:dyDescent="0.25">
      <c r="A26" s="156">
        <v>17</v>
      </c>
      <c r="B26" s="156" t="s">
        <v>563</v>
      </c>
      <c r="C26" s="157">
        <v>44116</v>
      </c>
      <c r="G26" s="156">
        <v>300</v>
      </c>
      <c r="I26" s="156">
        <v>0</v>
      </c>
      <c r="J26" s="156">
        <v>0</v>
      </c>
      <c r="K26" s="156">
        <v>0</v>
      </c>
      <c r="L26" s="156" t="s">
        <v>476</v>
      </c>
      <c r="M26" s="156">
        <v>0</v>
      </c>
    </row>
    <row r="27" spans="1:13" x14ac:dyDescent="0.25">
      <c r="A27" s="156">
        <v>18</v>
      </c>
      <c r="B27" s="156" t="s">
        <v>481</v>
      </c>
      <c r="C27" s="157">
        <v>39281</v>
      </c>
      <c r="F27" s="156">
        <v>600</v>
      </c>
      <c r="G27" s="156">
        <v>600</v>
      </c>
      <c r="I27" s="156">
        <v>12</v>
      </c>
      <c r="J27" s="156">
        <v>105.2</v>
      </c>
      <c r="K27" s="156">
        <v>105.2</v>
      </c>
      <c r="L27" s="156" t="s">
        <v>476</v>
      </c>
      <c r="M27" s="156">
        <v>105.2</v>
      </c>
    </row>
    <row r="28" spans="1:13" x14ac:dyDescent="0.25">
      <c r="A28" s="156">
        <v>19</v>
      </c>
      <c r="B28" s="156" t="s">
        <v>482</v>
      </c>
      <c r="C28" s="157">
        <v>36578</v>
      </c>
      <c r="F28" s="156">
        <v>400</v>
      </c>
      <c r="G28" s="156">
        <v>400</v>
      </c>
      <c r="I28" s="156">
        <v>18</v>
      </c>
      <c r="J28" s="156">
        <v>142.12</v>
      </c>
      <c r="K28" s="156">
        <v>142.12</v>
      </c>
      <c r="L28" s="156" t="s">
        <v>467</v>
      </c>
      <c r="M28" s="156">
        <v>142.12</v>
      </c>
    </row>
    <row r="29" spans="1:13" x14ac:dyDescent="0.25">
      <c r="A29" s="156">
        <v>20</v>
      </c>
      <c r="B29" s="156" t="s">
        <v>483</v>
      </c>
      <c r="C29" s="157">
        <v>42856</v>
      </c>
      <c r="F29" s="156">
        <v>600</v>
      </c>
      <c r="G29" s="156">
        <v>600</v>
      </c>
      <c r="I29" s="156">
        <v>22</v>
      </c>
      <c r="J29" s="156">
        <v>174.5</v>
      </c>
      <c r="K29" s="156">
        <v>174.5</v>
      </c>
      <c r="L29" s="156" t="s">
        <v>467</v>
      </c>
      <c r="M29" s="156">
        <v>174.5</v>
      </c>
    </row>
    <row r="30" spans="1:13" x14ac:dyDescent="0.25">
      <c r="A30" s="156">
        <v>21</v>
      </c>
      <c r="B30" s="156" t="s">
        <v>484</v>
      </c>
      <c r="C30" s="157">
        <v>36950</v>
      </c>
      <c r="F30" s="156">
        <v>400</v>
      </c>
      <c r="G30" s="156">
        <v>400</v>
      </c>
      <c r="I30" s="156">
        <v>21</v>
      </c>
      <c r="J30" s="156">
        <v>43.24</v>
      </c>
      <c r="K30" s="156">
        <v>43.24</v>
      </c>
      <c r="L30" s="156" t="s">
        <v>476</v>
      </c>
      <c r="M30" s="156">
        <v>43.24</v>
      </c>
    </row>
    <row r="31" spans="1:13" x14ac:dyDescent="0.25">
      <c r="A31" s="156">
        <v>22</v>
      </c>
      <c r="B31" s="156" t="s">
        <v>485</v>
      </c>
      <c r="C31" s="157">
        <v>43676</v>
      </c>
      <c r="F31" s="156">
        <v>400</v>
      </c>
      <c r="G31" s="156">
        <v>400</v>
      </c>
      <c r="I31" s="156">
        <v>22</v>
      </c>
      <c r="J31" s="156">
        <v>171.18</v>
      </c>
      <c r="K31" s="156">
        <v>171.18</v>
      </c>
      <c r="L31" s="156" t="s">
        <v>467</v>
      </c>
      <c r="M31" s="156">
        <v>171.18</v>
      </c>
    </row>
    <row r="32" spans="1:13" x14ac:dyDescent="0.25">
      <c r="A32" s="156">
        <v>23</v>
      </c>
      <c r="B32" s="156" t="s">
        <v>487</v>
      </c>
      <c r="C32" s="157">
        <v>39150</v>
      </c>
      <c r="F32" s="156">
        <v>400</v>
      </c>
      <c r="G32" s="156">
        <v>400</v>
      </c>
      <c r="I32" s="156">
        <v>18</v>
      </c>
      <c r="J32" s="156">
        <v>104.69</v>
      </c>
      <c r="K32" s="156">
        <v>104.69</v>
      </c>
      <c r="L32" s="156" t="s">
        <v>476</v>
      </c>
      <c r="M32" s="156">
        <v>104.69</v>
      </c>
    </row>
    <row r="33" spans="1:13" x14ac:dyDescent="0.25">
      <c r="A33" s="156">
        <v>24</v>
      </c>
      <c r="B33" s="156" t="s">
        <v>488</v>
      </c>
      <c r="C33" s="157">
        <v>43778</v>
      </c>
      <c r="F33" s="156">
        <v>400</v>
      </c>
      <c r="G33" s="156">
        <v>400</v>
      </c>
      <c r="I33" s="156">
        <v>12</v>
      </c>
      <c r="J33" s="156">
        <v>104.68</v>
      </c>
      <c r="K33" s="156">
        <v>104.68</v>
      </c>
      <c r="L33" s="156" t="s">
        <v>476</v>
      </c>
      <c r="M33" s="156">
        <v>104.68</v>
      </c>
    </row>
    <row r="34" spans="1:13" x14ac:dyDescent="0.25">
      <c r="A34" s="156">
        <v>25</v>
      </c>
      <c r="B34" s="156" t="s">
        <v>489</v>
      </c>
      <c r="C34" s="157">
        <v>36704</v>
      </c>
      <c r="F34" s="156">
        <v>400</v>
      </c>
      <c r="G34" s="156">
        <v>400</v>
      </c>
      <c r="I34" s="156">
        <v>21</v>
      </c>
      <c r="J34" s="156">
        <v>109.03</v>
      </c>
      <c r="K34" s="156">
        <v>109.03</v>
      </c>
      <c r="L34" s="156" t="s">
        <v>476</v>
      </c>
      <c r="M34" s="156">
        <v>109.03</v>
      </c>
    </row>
    <row r="35" spans="1:13" x14ac:dyDescent="0.25">
      <c r="A35" s="156">
        <v>26</v>
      </c>
      <c r="B35" s="156" t="s">
        <v>491</v>
      </c>
      <c r="C35" s="157">
        <v>39664</v>
      </c>
      <c r="F35" s="156">
        <v>400</v>
      </c>
      <c r="G35" s="156">
        <v>400</v>
      </c>
      <c r="I35" s="156">
        <v>18</v>
      </c>
      <c r="J35" s="156">
        <v>134.52000000000001</v>
      </c>
      <c r="K35" s="156">
        <v>134.52000000000001</v>
      </c>
      <c r="L35" s="156" t="s">
        <v>467</v>
      </c>
      <c r="M35" s="156">
        <v>134.52000000000001</v>
      </c>
    </row>
    <row r="36" spans="1:13" x14ac:dyDescent="0.25">
      <c r="A36" s="156">
        <v>27</v>
      </c>
      <c r="B36" s="156" t="s">
        <v>492</v>
      </c>
      <c r="C36" s="157">
        <v>41115</v>
      </c>
      <c r="F36" s="156">
        <v>500</v>
      </c>
      <c r="G36" s="156">
        <v>500</v>
      </c>
      <c r="I36" s="156">
        <v>9</v>
      </c>
      <c r="J36" s="156">
        <v>30</v>
      </c>
      <c r="K36" s="156">
        <v>30</v>
      </c>
      <c r="L36" s="156" t="s">
        <v>476</v>
      </c>
      <c r="M36" s="156">
        <v>30</v>
      </c>
    </row>
    <row r="37" spans="1:13" x14ac:dyDescent="0.25">
      <c r="A37" s="156">
        <v>28</v>
      </c>
      <c r="B37" s="156" t="s">
        <v>493</v>
      </c>
      <c r="C37" s="157">
        <v>39476</v>
      </c>
      <c r="F37" s="156">
        <v>600</v>
      </c>
      <c r="G37" s="156">
        <v>600</v>
      </c>
      <c r="I37" s="156">
        <v>17</v>
      </c>
      <c r="J37" s="156">
        <v>121.77</v>
      </c>
      <c r="K37" s="156">
        <v>121.77</v>
      </c>
      <c r="L37" s="156" t="s">
        <v>476</v>
      </c>
      <c r="M37" s="156">
        <v>121.77</v>
      </c>
    </row>
    <row r="38" spans="1:13" x14ac:dyDescent="0.25">
      <c r="A38" s="156">
        <v>29</v>
      </c>
      <c r="B38" s="156" t="s">
        <v>494</v>
      </c>
      <c r="C38" s="157">
        <v>43787</v>
      </c>
      <c r="F38" s="156">
        <v>600</v>
      </c>
      <c r="G38" s="156">
        <v>600</v>
      </c>
      <c r="I38" s="156">
        <v>22</v>
      </c>
      <c r="J38" s="156">
        <v>186.04</v>
      </c>
      <c r="K38" s="156">
        <v>186.04</v>
      </c>
      <c r="L38" s="156" t="s">
        <v>467</v>
      </c>
      <c r="M38" s="156">
        <v>186.04</v>
      </c>
    </row>
    <row r="39" spans="1:13" x14ac:dyDescent="0.25">
      <c r="A39" s="156">
        <v>30</v>
      </c>
      <c r="B39" s="156" t="s">
        <v>503</v>
      </c>
      <c r="C39" s="157">
        <v>42856</v>
      </c>
      <c r="E39" s="156" t="s">
        <v>349</v>
      </c>
      <c r="F39" s="156">
        <v>500</v>
      </c>
      <c r="G39" s="156">
        <v>500</v>
      </c>
      <c r="I39" s="156">
        <v>0</v>
      </c>
      <c r="J39" s="156">
        <v>0</v>
      </c>
      <c r="K39" s="156">
        <v>0</v>
      </c>
      <c r="L39" s="156" t="s">
        <v>476</v>
      </c>
      <c r="M39" s="156">
        <v>0</v>
      </c>
    </row>
    <row r="40" spans="1:13" x14ac:dyDescent="0.25">
      <c r="A40" s="156">
        <v>31</v>
      </c>
      <c r="B40" s="156" t="s">
        <v>496</v>
      </c>
      <c r="C40" s="157">
        <v>41030</v>
      </c>
      <c r="F40" s="156">
        <v>400</v>
      </c>
      <c r="G40" s="156">
        <v>400</v>
      </c>
      <c r="I40" s="156">
        <v>26</v>
      </c>
      <c r="J40" s="156">
        <v>180.02</v>
      </c>
      <c r="K40" s="156">
        <v>180.02</v>
      </c>
      <c r="L40" s="156" t="s">
        <v>467</v>
      </c>
      <c r="M40" s="156">
        <v>180.02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9082-DCAF-46C6-996D-086FB147DBDF}">
  <dimension ref="A1:M42"/>
  <sheetViews>
    <sheetView topLeftCell="A17" workbookViewId="0">
      <selection activeCell="J43" sqref="J43"/>
    </sheetView>
  </sheetViews>
  <sheetFormatPr defaultColWidth="8.83203125" defaultRowHeight="15" x14ac:dyDescent="0.25"/>
  <cols>
    <col min="1" max="1" width="8.83203125" style="158"/>
    <col min="2" max="2" width="15.5" style="158" customWidth="1"/>
    <col min="3" max="3" width="17.6640625" style="158" customWidth="1"/>
    <col min="4" max="11" width="8.83203125" style="158"/>
    <col min="12" max="12" width="16" style="158" customWidth="1"/>
    <col min="13" max="13" width="14.1640625" style="158" customWidth="1"/>
    <col min="14" max="16384" width="8.83203125" style="158"/>
  </cols>
  <sheetData>
    <row r="1" spans="1:13" x14ac:dyDescent="0.25">
      <c r="A1" s="158" t="s">
        <v>446</v>
      </c>
    </row>
    <row r="2" spans="1:13" x14ac:dyDescent="0.25">
      <c r="A2" s="158" t="s">
        <v>568</v>
      </c>
    </row>
    <row r="3" spans="1:13" x14ac:dyDescent="0.25">
      <c r="A3" s="158" t="s">
        <v>448</v>
      </c>
      <c r="B3" s="158" t="s">
        <v>449</v>
      </c>
      <c r="C3" s="158" t="s">
        <v>423</v>
      </c>
      <c r="D3" s="158" t="s">
        <v>450</v>
      </c>
    </row>
    <row r="4" spans="1:13" x14ac:dyDescent="0.25">
      <c r="A4" s="158" t="s">
        <v>451</v>
      </c>
      <c r="B4" s="158">
        <v>18</v>
      </c>
      <c r="C4" s="158">
        <v>2941.17</v>
      </c>
      <c r="D4" s="158">
        <v>163.4</v>
      </c>
    </row>
    <row r="5" spans="1:13" x14ac:dyDescent="0.25">
      <c r="A5" s="158" t="s">
        <v>452</v>
      </c>
      <c r="B5" s="158">
        <v>14</v>
      </c>
      <c r="C5" s="158">
        <v>931</v>
      </c>
      <c r="D5" s="158">
        <v>66.5</v>
      </c>
    </row>
    <row r="6" spans="1:13" x14ac:dyDescent="0.25">
      <c r="A6" s="158" t="s">
        <v>453</v>
      </c>
      <c r="B6" s="158">
        <v>7</v>
      </c>
      <c r="C6" s="158" t="s">
        <v>454</v>
      </c>
      <c r="D6" s="158" t="s">
        <v>454</v>
      </c>
    </row>
    <row r="7" spans="1:13" x14ac:dyDescent="0.25">
      <c r="A7" s="158" t="s">
        <v>455</v>
      </c>
      <c r="B7" s="158">
        <v>25</v>
      </c>
      <c r="C7" s="158" t="s">
        <v>454</v>
      </c>
      <c r="D7" s="158" t="s">
        <v>454</v>
      </c>
    </row>
    <row r="9" spans="1:13" x14ac:dyDescent="0.25">
      <c r="A9" s="158" t="s">
        <v>456</v>
      </c>
      <c r="B9" s="158" t="s">
        <v>457</v>
      </c>
      <c r="C9" s="158" t="s">
        <v>160</v>
      </c>
      <c r="D9" s="158" t="s">
        <v>458</v>
      </c>
      <c r="E9" s="158" t="s">
        <v>459</v>
      </c>
      <c r="F9" s="158" t="s">
        <v>460</v>
      </c>
      <c r="G9" s="158" t="s">
        <v>461</v>
      </c>
      <c r="H9" s="158" t="s">
        <v>462</v>
      </c>
      <c r="I9" s="158" t="s">
        <v>463</v>
      </c>
      <c r="J9" s="158" t="s">
        <v>423</v>
      </c>
      <c r="K9" s="158" t="s">
        <v>450</v>
      </c>
      <c r="L9" s="158" t="s">
        <v>464</v>
      </c>
      <c r="M9" s="158" t="s">
        <v>569</v>
      </c>
    </row>
    <row r="10" spans="1:13" x14ac:dyDescent="0.25">
      <c r="A10" s="158">
        <v>1</v>
      </c>
      <c r="B10" s="158" t="s">
        <v>553</v>
      </c>
      <c r="C10" s="159">
        <v>44083</v>
      </c>
      <c r="G10" s="158">
        <v>400</v>
      </c>
      <c r="I10" s="158">
        <v>22</v>
      </c>
      <c r="J10" s="158">
        <v>180.78</v>
      </c>
      <c r="K10" s="158">
        <v>180.78</v>
      </c>
      <c r="L10" s="158" t="s">
        <v>467</v>
      </c>
      <c r="M10" s="158">
        <v>180.78</v>
      </c>
    </row>
    <row r="11" spans="1:13" x14ac:dyDescent="0.25">
      <c r="A11" s="158">
        <v>2</v>
      </c>
      <c r="B11" s="158" t="s">
        <v>466</v>
      </c>
      <c r="C11" s="159">
        <v>41407</v>
      </c>
      <c r="F11" s="158">
        <v>600</v>
      </c>
      <c r="G11" s="158">
        <v>600</v>
      </c>
      <c r="I11" s="158">
        <v>21</v>
      </c>
      <c r="J11" s="158">
        <v>176.55</v>
      </c>
      <c r="K11" s="158">
        <v>176.55</v>
      </c>
      <c r="L11" s="158" t="s">
        <v>467</v>
      </c>
      <c r="M11" s="158">
        <v>176.55</v>
      </c>
    </row>
    <row r="12" spans="1:13" x14ac:dyDescent="0.25">
      <c r="A12" s="158">
        <v>3</v>
      </c>
      <c r="B12" s="158" t="s">
        <v>469</v>
      </c>
      <c r="C12" s="159">
        <v>38790</v>
      </c>
      <c r="F12" s="158">
        <v>400</v>
      </c>
      <c r="G12" s="158">
        <v>400</v>
      </c>
      <c r="I12" s="158">
        <v>16</v>
      </c>
      <c r="J12" s="158">
        <v>129.29</v>
      </c>
      <c r="K12" s="158">
        <v>129.29</v>
      </c>
      <c r="L12" s="158" t="s">
        <v>476</v>
      </c>
      <c r="M12" s="158">
        <v>129.29</v>
      </c>
    </row>
    <row r="13" spans="1:13" x14ac:dyDescent="0.25">
      <c r="A13" s="158">
        <v>4</v>
      </c>
      <c r="B13" s="158" t="s">
        <v>471</v>
      </c>
      <c r="C13" s="159">
        <v>42534</v>
      </c>
      <c r="F13" s="158">
        <v>600</v>
      </c>
      <c r="G13" s="158">
        <v>600</v>
      </c>
      <c r="I13" s="158">
        <v>19</v>
      </c>
      <c r="J13" s="158">
        <v>184.92</v>
      </c>
      <c r="K13" s="158">
        <v>184.92</v>
      </c>
      <c r="L13" s="158" t="s">
        <v>467</v>
      </c>
      <c r="M13" s="158">
        <v>184.92</v>
      </c>
    </row>
    <row r="14" spans="1:13" x14ac:dyDescent="0.25">
      <c r="A14" s="158">
        <v>5</v>
      </c>
      <c r="B14" s="158" t="s">
        <v>472</v>
      </c>
      <c r="C14" s="159">
        <v>38412</v>
      </c>
      <c r="F14" s="158">
        <v>600</v>
      </c>
      <c r="G14" s="158">
        <v>600</v>
      </c>
      <c r="I14" s="158">
        <v>17</v>
      </c>
      <c r="J14" s="158">
        <v>155.57</v>
      </c>
      <c r="K14" s="158">
        <v>155.57</v>
      </c>
      <c r="L14" s="158" t="s">
        <v>467</v>
      </c>
      <c r="M14" s="158">
        <v>155.57</v>
      </c>
    </row>
    <row r="15" spans="1:13" x14ac:dyDescent="0.25">
      <c r="A15" s="158">
        <v>6</v>
      </c>
      <c r="B15" s="158" t="s">
        <v>570</v>
      </c>
      <c r="C15" s="159">
        <v>38257</v>
      </c>
      <c r="F15" s="158">
        <v>600</v>
      </c>
      <c r="G15" s="158">
        <v>600</v>
      </c>
      <c r="I15" s="158">
        <v>24</v>
      </c>
      <c r="J15" s="158">
        <v>187.02</v>
      </c>
      <c r="K15" s="158">
        <v>187.02</v>
      </c>
      <c r="L15" s="158" t="s">
        <v>467</v>
      </c>
      <c r="M15" s="158">
        <v>187.02</v>
      </c>
    </row>
    <row r="16" spans="1:13" x14ac:dyDescent="0.25">
      <c r="A16" s="158">
        <v>7</v>
      </c>
      <c r="B16" s="158" t="s">
        <v>507</v>
      </c>
      <c r="C16" s="159">
        <v>43893</v>
      </c>
      <c r="E16" s="158" t="s">
        <v>347</v>
      </c>
      <c r="F16" s="158">
        <v>400</v>
      </c>
      <c r="G16" s="158">
        <v>400</v>
      </c>
      <c r="I16" s="158">
        <v>22</v>
      </c>
      <c r="J16" s="158">
        <v>171.14</v>
      </c>
      <c r="K16" s="158">
        <v>171.14</v>
      </c>
      <c r="L16" s="158" t="s">
        <v>467</v>
      </c>
      <c r="M16" s="158">
        <v>171.14</v>
      </c>
    </row>
    <row r="17" spans="1:13" x14ac:dyDescent="0.25">
      <c r="A17" s="158">
        <v>8</v>
      </c>
      <c r="B17" s="158" t="s">
        <v>554</v>
      </c>
      <c r="C17" s="159">
        <v>44089</v>
      </c>
      <c r="G17" s="158">
        <v>400</v>
      </c>
      <c r="I17" s="158">
        <v>9</v>
      </c>
      <c r="J17" s="158">
        <v>69.069999999999993</v>
      </c>
      <c r="K17" s="158">
        <v>69.069999999999993</v>
      </c>
      <c r="L17" s="158" t="s">
        <v>476</v>
      </c>
      <c r="M17" s="158">
        <v>69.069999999999993</v>
      </c>
    </row>
    <row r="18" spans="1:13" x14ac:dyDescent="0.25">
      <c r="A18" s="158">
        <v>9</v>
      </c>
      <c r="B18" s="158" t="s">
        <v>474</v>
      </c>
      <c r="C18" s="159">
        <v>36578</v>
      </c>
      <c r="F18" s="158">
        <v>600</v>
      </c>
      <c r="G18" s="158">
        <v>600</v>
      </c>
      <c r="I18" s="158">
        <v>21</v>
      </c>
      <c r="J18" s="158">
        <v>153.69</v>
      </c>
      <c r="K18" s="158">
        <v>153.69</v>
      </c>
      <c r="L18" s="158" t="s">
        <v>467</v>
      </c>
      <c r="M18" s="158">
        <v>153.69</v>
      </c>
    </row>
    <row r="19" spans="1:13" x14ac:dyDescent="0.25">
      <c r="A19" s="158">
        <v>10</v>
      </c>
      <c r="B19" s="158" t="s">
        <v>502</v>
      </c>
      <c r="C19" s="159">
        <v>36587</v>
      </c>
      <c r="E19" s="158" t="s">
        <v>349</v>
      </c>
      <c r="F19" s="158">
        <v>100</v>
      </c>
      <c r="G19" s="158">
        <v>200</v>
      </c>
      <c r="I19" s="158">
        <v>0</v>
      </c>
      <c r="J19" s="158">
        <v>0</v>
      </c>
      <c r="K19" s="158">
        <v>0</v>
      </c>
      <c r="L19" s="158" t="s">
        <v>476</v>
      </c>
      <c r="M19" s="158">
        <v>0</v>
      </c>
    </row>
    <row r="20" spans="1:13" x14ac:dyDescent="0.25">
      <c r="A20" s="158">
        <v>11</v>
      </c>
      <c r="B20" s="158" t="s">
        <v>542</v>
      </c>
      <c r="C20" s="159">
        <v>44018</v>
      </c>
      <c r="F20" s="158">
        <v>400</v>
      </c>
      <c r="I20" s="158">
        <v>21</v>
      </c>
      <c r="J20" s="158">
        <v>168.3</v>
      </c>
      <c r="K20" s="158">
        <v>168.3</v>
      </c>
      <c r="L20" s="158" t="s">
        <v>467</v>
      </c>
      <c r="M20" s="158">
        <v>168.3</v>
      </c>
    </row>
    <row r="21" spans="1:13" x14ac:dyDescent="0.25">
      <c r="A21" s="158">
        <v>12</v>
      </c>
      <c r="B21" s="158" t="s">
        <v>475</v>
      </c>
      <c r="C21" s="159">
        <v>43087</v>
      </c>
      <c r="F21" s="158">
        <v>400</v>
      </c>
      <c r="G21" s="158">
        <v>400</v>
      </c>
      <c r="I21" s="158">
        <v>14</v>
      </c>
      <c r="J21" s="158">
        <v>114.75</v>
      </c>
      <c r="K21" s="158">
        <v>114.75</v>
      </c>
      <c r="L21" s="158" t="s">
        <v>476</v>
      </c>
      <c r="M21" s="158">
        <v>114.75</v>
      </c>
    </row>
    <row r="22" spans="1:13" x14ac:dyDescent="0.25">
      <c r="A22" s="158">
        <v>13</v>
      </c>
      <c r="B22" s="158" t="s">
        <v>477</v>
      </c>
      <c r="C22" s="159">
        <v>39084</v>
      </c>
      <c r="F22" s="158">
        <v>400</v>
      </c>
      <c r="G22" s="158">
        <v>400</v>
      </c>
      <c r="I22" s="158">
        <v>19</v>
      </c>
      <c r="J22" s="158">
        <v>159.77000000000001</v>
      </c>
      <c r="K22" s="158">
        <v>159.77000000000001</v>
      </c>
      <c r="L22" s="158" t="s">
        <v>467</v>
      </c>
      <c r="M22" s="158">
        <v>159.77000000000001</v>
      </c>
    </row>
    <row r="23" spans="1:13" x14ac:dyDescent="0.25">
      <c r="A23" s="158">
        <v>14</v>
      </c>
      <c r="B23" s="158" t="s">
        <v>478</v>
      </c>
      <c r="C23" s="159">
        <v>43003</v>
      </c>
      <c r="F23" s="158">
        <v>400</v>
      </c>
      <c r="G23" s="158">
        <v>400</v>
      </c>
      <c r="I23" s="158">
        <v>18</v>
      </c>
      <c r="J23" s="158">
        <v>144.07</v>
      </c>
      <c r="K23" s="158">
        <v>144.07</v>
      </c>
      <c r="L23" s="158" t="s">
        <v>467</v>
      </c>
      <c r="M23" s="158">
        <v>144.07</v>
      </c>
    </row>
    <row r="24" spans="1:13" x14ac:dyDescent="0.25">
      <c r="A24" s="158">
        <v>15</v>
      </c>
      <c r="B24" s="158" t="s">
        <v>543</v>
      </c>
      <c r="C24" s="159">
        <v>43726</v>
      </c>
      <c r="F24" s="158">
        <v>400</v>
      </c>
      <c r="G24" s="158">
        <v>400</v>
      </c>
      <c r="I24" s="158">
        <v>18</v>
      </c>
      <c r="J24" s="158">
        <v>142.61000000000001</v>
      </c>
      <c r="K24" s="158">
        <v>142.61000000000001</v>
      </c>
      <c r="L24" s="158" t="s">
        <v>467</v>
      </c>
      <c r="M24" s="158">
        <v>142.61000000000001</v>
      </c>
    </row>
    <row r="25" spans="1:13" x14ac:dyDescent="0.25">
      <c r="A25" s="158">
        <v>16</v>
      </c>
      <c r="B25" s="158" t="s">
        <v>479</v>
      </c>
      <c r="C25" s="159">
        <v>41162</v>
      </c>
      <c r="F25" s="158">
        <v>400</v>
      </c>
      <c r="G25" s="158">
        <v>400</v>
      </c>
      <c r="I25" s="158">
        <v>18</v>
      </c>
      <c r="J25" s="158">
        <v>145.77000000000001</v>
      </c>
      <c r="K25" s="158">
        <v>145.77000000000001</v>
      </c>
      <c r="L25" s="158" t="s">
        <v>467</v>
      </c>
      <c r="M25" s="158">
        <v>145.77000000000001</v>
      </c>
    </row>
    <row r="26" spans="1:13" x14ac:dyDescent="0.25">
      <c r="A26" s="158">
        <v>17</v>
      </c>
      <c r="B26" s="158" t="s">
        <v>571</v>
      </c>
      <c r="C26" s="159">
        <v>44153</v>
      </c>
      <c r="F26" s="158">
        <v>600</v>
      </c>
      <c r="G26" s="158">
        <v>600</v>
      </c>
      <c r="I26" s="158">
        <v>9</v>
      </c>
      <c r="J26" s="158">
        <v>67.040000000000006</v>
      </c>
      <c r="K26" s="158">
        <v>67.040000000000006</v>
      </c>
      <c r="L26" s="158" t="s">
        <v>476</v>
      </c>
      <c r="M26" s="158">
        <v>67.040000000000006</v>
      </c>
    </row>
    <row r="27" spans="1:13" x14ac:dyDescent="0.25">
      <c r="A27" s="158">
        <v>18</v>
      </c>
      <c r="B27" s="158" t="s">
        <v>563</v>
      </c>
      <c r="C27" s="159">
        <v>44116</v>
      </c>
      <c r="G27" s="158">
        <v>300</v>
      </c>
      <c r="I27" s="158">
        <v>0</v>
      </c>
      <c r="J27" s="158">
        <v>0</v>
      </c>
      <c r="K27" s="158">
        <v>0</v>
      </c>
      <c r="L27" s="158" t="s">
        <v>476</v>
      </c>
      <c r="M27" s="158">
        <v>0</v>
      </c>
    </row>
    <row r="28" spans="1:13" x14ac:dyDescent="0.25">
      <c r="A28" s="158">
        <v>19</v>
      </c>
      <c r="B28" s="158" t="s">
        <v>481</v>
      </c>
      <c r="C28" s="159">
        <v>39281</v>
      </c>
      <c r="F28" s="158">
        <v>600</v>
      </c>
      <c r="G28" s="158">
        <v>600</v>
      </c>
      <c r="I28" s="158">
        <v>9</v>
      </c>
      <c r="J28" s="158">
        <v>72.5</v>
      </c>
      <c r="K28" s="158">
        <v>72.5</v>
      </c>
      <c r="L28" s="158" t="s">
        <v>476</v>
      </c>
      <c r="M28" s="158">
        <v>72.5</v>
      </c>
    </row>
    <row r="29" spans="1:13" x14ac:dyDescent="0.25">
      <c r="A29" s="158">
        <v>20</v>
      </c>
      <c r="B29" s="158" t="s">
        <v>482</v>
      </c>
      <c r="C29" s="159">
        <v>36578</v>
      </c>
      <c r="F29" s="158">
        <v>400</v>
      </c>
      <c r="G29" s="158">
        <v>400</v>
      </c>
      <c r="I29" s="158">
        <v>17</v>
      </c>
      <c r="J29" s="158">
        <v>140.57</v>
      </c>
      <c r="K29" s="158">
        <v>140.57</v>
      </c>
      <c r="L29" s="158" t="s">
        <v>467</v>
      </c>
      <c r="M29" s="158">
        <v>140.57</v>
      </c>
    </row>
    <row r="30" spans="1:13" x14ac:dyDescent="0.25">
      <c r="A30" s="158">
        <v>21</v>
      </c>
      <c r="B30" s="158" t="s">
        <v>483</v>
      </c>
      <c r="C30" s="159">
        <v>42856</v>
      </c>
      <c r="F30" s="158">
        <v>600</v>
      </c>
      <c r="G30" s="158">
        <v>600</v>
      </c>
      <c r="I30" s="158">
        <v>22</v>
      </c>
      <c r="J30" s="158">
        <v>170.35</v>
      </c>
      <c r="K30" s="158">
        <v>170.35</v>
      </c>
      <c r="L30" s="158" t="s">
        <v>467</v>
      </c>
      <c r="M30" s="158">
        <v>170.35</v>
      </c>
    </row>
    <row r="31" spans="1:13" x14ac:dyDescent="0.25">
      <c r="A31" s="158">
        <v>22</v>
      </c>
      <c r="B31" s="158" t="s">
        <v>484</v>
      </c>
      <c r="C31" s="159">
        <v>36950</v>
      </c>
      <c r="F31" s="158">
        <v>400</v>
      </c>
      <c r="G31" s="158">
        <v>400</v>
      </c>
      <c r="I31" s="158">
        <v>19</v>
      </c>
      <c r="J31" s="158">
        <v>42.93</v>
      </c>
      <c r="K31" s="158">
        <v>42.93</v>
      </c>
      <c r="L31" s="158" t="s">
        <v>476</v>
      </c>
      <c r="M31" s="158">
        <v>42.93</v>
      </c>
    </row>
    <row r="32" spans="1:13" x14ac:dyDescent="0.25">
      <c r="A32" s="158">
        <v>23</v>
      </c>
      <c r="B32" s="158" t="s">
        <v>485</v>
      </c>
      <c r="C32" s="159">
        <v>43676</v>
      </c>
      <c r="F32" s="158">
        <v>400</v>
      </c>
      <c r="G32" s="158">
        <v>400</v>
      </c>
      <c r="I32" s="158">
        <v>22</v>
      </c>
      <c r="J32" s="158">
        <v>172.38</v>
      </c>
      <c r="K32" s="158">
        <v>172.38</v>
      </c>
      <c r="L32" s="158" t="s">
        <v>467</v>
      </c>
      <c r="M32" s="158">
        <v>172.38</v>
      </c>
    </row>
    <row r="33" spans="1:13" x14ac:dyDescent="0.25">
      <c r="A33" s="158">
        <v>24</v>
      </c>
      <c r="B33" s="158" t="s">
        <v>487</v>
      </c>
      <c r="C33" s="159">
        <v>39150</v>
      </c>
      <c r="F33" s="158">
        <v>400</v>
      </c>
      <c r="G33" s="158">
        <v>400</v>
      </c>
      <c r="I33" s="158">
        <v>18</v>
      </c>
      <c r="J33" s="158">
        <v>104.5</v>
      </c>
      <c r="K33" s="158">
        <v>104.5</v>
      </c>
      <c r="L33" s="158" t="s">
        <v>476</v>
      </c>
      <c r="M33" s="158">
        <v>104.5</v>
      </c>
    </row>
    <row r="34" spans="1:13" x14ac:dyDescent="0.25">
      <c r="A34" s="158">
        <v>25</v>
      </c>
      <c r="B34" s="158" t="s">
        <v>488</v>
      </c>
      <c r="C34" s="159">
        <v>43778</v>
      </c>
      <c r="F34" s="158">
        <v>400</v>
      </c>
      <c r="G34" s="158">
        <v>400</v>
      </c>
      <c r="I34" s="158">
        <v>14</v>
      </c>
      <c r="J34" s="158">
        <v>118.79</v>
      </c>
      <c r="K34" s="158">
        <v>118.79</v>
      </c>
      <c r="L34" s="158" t="s">
        <v>476</v>
      </c>
      <c r="M34" s="158">
        <v>118.79</v>
      </c>
    </row>
    <row r="35" spans="1:13" x14ac:dyDescent="0.25">
      <c r="A35" s="158">
        <v>26</v>
      </c>
      <c r="B35" s="158" t="s">
        <v>489</v>
      </c>
      <c r="C35" s="159">
        <v>36704</v>
      </c>
      <c r="F35" s="158">
        <v>400</v>
      </c>
      <c r="G35" s="158">
        <v>400</v>
      </c>
      <c r="I35" s="158">
        <v>22</v>
      </c>
      <c r="J35" s="158">
        <v>121.35</v>
      </c>
      <c r="K35" s="158">
        <v>121.35</v>
      </c>
      <c r="L35" s="158" t="s">
        <v>476</v>
      </c>
      <c r="M35" s="158">
        <v>121.35</v>
      </c>
    </row>
    <row r="36" spans="1:13" x14ac:dyDescent="0.25">
      <c r="A36" s="158">
        <v>27</v>
      </c>
      <c r="B36" s="158" t="s">
        <v>491</v>
      </c>
      <c r="C36" s="159">
        <v>39664</v>
      </c>
      <c r="F36" s="158">
        <v>400</v>
      </c>
      <c r="G36" s="158">
        <v>400</v>
      </c>
      <c r="I36" s="158">
        <v>18</v>
      </c>
      <c r="J36" s="158">
        <v>136.72</v>
      </c>
      <c r="K36" s="158">
        <v>136.72</v>
      </c>
      <c r="L36" s="158" t="s">
        <v>467</v>
      </c>
      <c r="M36" s="158">
        <v>136.72</v>
      </c>
    </row>
    <row r="37" spans="1:13" x14ac:dyDescent="0.25">
      <c r="A37" s="158">
        <v>28</v>
      </c>
      <c r="B37" s="158" t="s">
        <v>492</v>
      </c>
      <c r="C37" s="159">
        <v>41115</v>
      </c>
      <c r="F37" s="158">
        <v>500</v>
      </c>
      <c r="G37" s="158">
        <v>500</v>
      </c>
      <c r="I37" s="158">
        <v>4</v>
      </c>
      <c r="J37" s="158">
        <v>22</v>
      </c>
      <c r="K37" s="158">
        <v>22</v>
      </c>
      <c r="L37" s="158" t="s">
        <v>476</v>
      </c>
      <c r="M37" s="158">
        <v>22</v>
      </c>
    </row>
    <row r="38" spans="1:13" x14ac:dyDescent="0.25">
      <c r="A38" s="158">
        <v>29</v>
      </c>
      <c r="B38" s="158" t="s">
        <v>493</v>
      </c>
      <c r="C38" s="159">
        <v>39476</v>
      </c>
      <c r="F38" s="158">
        <v>600</v>
      </c>
      <c r="G38" s="158">
        <v>600</v>
      </c>
      <c r="I38" s="158">
        <v>9</v>
      </c>
      <c r="J38" s="158">
        <v>68.78</v>
      </c>
      <c r="K38" s="158">
        <v>68.78</v>
      </c>
      <c r="L38" s="158" t="s">
        <v>476</v>
      </c>
      <c r="M38" s="158">
        <v>68.78</v>
      </c>
    </row>
    <row r="39" spans="1:13" x14ac:dyDescent="0.25">
      <c r="A39" s="158">
        <v>30</v>
      </c>
      <c r="B39" s="158" t="s">
        <v>494</v>
      </c>
      <c r="C39" s="159">
        <v>43787</v>
      </c>
      <c r="F39" s="158">
        <v>600</v>
      </c>
      <c r="G39" s="158">
        <v>600</v>
      </c>
      <c r="I39" s="158">
        <v>21</v>
      </c>
      <c r="J39" s="158">
        <v>168.84</v>
      </c>
      <c r="K39" s="158">
        <v>168.84</v>
      </c>
      <c r="L39" s="158" t="s">
        <v>467</v>
      </c>
      <c r="M39" s="158">
        <v>168.84</v>
      </c>
    </row>
    <row r="40" spans="1:13" x14ac:dyDescent="0.25">
      <c r="A40" s="158">
        <v>31</v>
      </c>
      <c r="B40" s="158" t="s">
        <v>503</v>
      </c>
      <c r="C40" s="159">
        <v>42856</v>
      </c>
      <c r="E40" s="158" t="s">
        <v>349</v>
      </c>
      <c r="F40" s="158">
        <v>500</v>
      </c>
      <c r="G40" s="158">
        <v>500</v>
      </c>
      <c r="I40" s="158">
        <v>0</v>
      </c>
      <c r="J40" s="158">
        <v>0</v>
      </c>
      <c r="K40" s="158">
        <v>0</v>
      </c>
      <c r="L40" s="158" t="s">
        <v>476</v>
      </c>
      <c r="M40" s="158">
        <v>0</v>
      </c>
    </row>
    <row r="41" spans="1:13" x14ac:dyDescent="0.25">
      <c r="A41" s="158">
        <v>32</v>
      </c>
      <c r="B41" s="158" t="s">
        <v>496</v>
      </c>
      <c r="C41" s="159">
        <v>41030</v>
      </c>
      <c r="F41" s="158">
        <v>400</v>
      </c>
      <c r="G41" s="158">
        <v>400</v>
      </c>
      <c r="I41" s="158">
        <v>25</v>
      </c>
      <c r="J41" s="158">
        <v>182.12</v>
      </c>
      <c r="K41" s="158">
        <v>182.12</v>
      </c>
      <c r="L41" s="158" t="s">
        <v>467</v>
      </c>
      <c r="M41" s="158">
        <v>182.12</v>
      </c>
    </row>
    <row r="42" spans="1:13" x14ac:dyDescent="0.25">
      <c r="J42" s="158">
        <f>SUM(J10:J41)</f>
        <v>3872.1699999999996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1BA3-3E3B-4F9B-9E96-2E674AB45061}">
  <dimension ref="A1:M42"/>
  <sheetViews>
    <sheetView topLeftCell="A16" workbookViewId="0">
      <selection activeCell="J43" sqref="J43"/>
    </sheetView>
  </sheetViews>
  <sheetFormatPr defaultColWidth="8.83203125" defaultRowHeight="15" x14ac:dyDescent="0.25"/>
  <cols>
    <col min="1" max="1" width="35.33203125" style="163" bestFit="1" customWidth="1"/>
    <col min="2" max="16384" width="8.83203125" style="163"/>
  </cols>
  <sheetData>
    <row r="1" spans="1:13" x14ac:dyDescent="0.25">
      <c r="A1" s="163" t="s">
        <v>446</v>
      </c>
    </row>
    <row r="2" spans="1:13" x14ac:dyDescent="0.25">
      <c r="A2" s="163" t="s">
        <v>577</v>
      </c>
    </row>
    <row r="3" spans="1:13" x14ac:dyDescent="0.25">
      <c r="A3" s="163" t="s">
        <v>448</v>
      </c>
      <c r="B3" s="163" t="s">
        <v>449</v>
      </c>
      <c r="C3" s="163" t="s">
        <v>423</v>
      </c>
      <c r="D3" s="163" t="s">
        <v>450</v>
      </c>
    </row>
    <row r="4" spans="1:13" x14ac:dyDescent="0.25">
      <c r="A4" s="163" t="s">
        <v>451</v>
      </c>
      <c r="B4" s="163">
        <v>20</v>
      </c>
      <c r="C4" s="163">
        <v>3300.37</v>
      </c>
      <c r="D4" s="163">
        <v>165.02</v>
      </c>
    </row>
    <row r="5" spans="1:13" x14ac:dyDescent="0.25">
      <c r="A5" s="163" t="s">
        <v>452</v>
      </c>
      <c r="B5" s="163">
        <v>12</v>
      </c>
      <c r="C5" s="163">
        <v>764.11</v>
      </c>
      <c r="D5" s="163">
        <v>63.68</v>
      </c>
    </row>
    <row r="6" spans="1:13" x14ac:dyDescent="0.25">
      <c r="A6" s="163" t="s">
        <v>453</v>
      </c>
      <c r="B6" s="163">
        <v>6</v>
      </c>
      <c r="C6" s="163" t="s">
        <v>454</v>
      </c>
      <c r="D6" s="163" t="s">
        <v>454</v>
      </c>
    </row>
    <row r="7" spans="1:13" x14ac:dyDescent="0.25">
      <c r="A7" s="163" t="s">
        <v>455</v>
      </c>
      <c r="B7" s="163">
        <v>26</v>
      </c>
      <c r="C7" s="163" t="s">
        <v>454</v>
      </c>
      <c r="D7" s="163" t="s">
        <v>454</v>
      </c>
    </row>
    <row r="9" spans="1:13" x14ac:dyDescent="0.25">
      <c r="A9" s="163" t="s">
        <v>456</v>
      </c>
      <c r="B9" s="163" t="s">
        <v>457</v>
      </c>
      <c r="C9" s="163" t="s">
        <v>160</v>
      </c>
      <c r="D9" s="163" t="s">
        <v>458</v>
      </c>
      <c r="E9" s="163" t="s">
        <v>459</v>
      </c>
      <c r="F9" s="163" t="s">
        <v>460</v>
      </c>
      <c r="G9" s="163" t="s">
        <v>461</v>
      </c>
      <c r="H9" s="163" t="s">
        <v>462</v>
      </c>
      <c r="I9" s="163" t="s">
        <v>463</v>
      </c>
      <c r="J9" s="163" t="s">
        <v>423</v>
      </c>
      <c r="K9" s="163" t="s">
        <v>450</v>
      </c>
      <c r="L9" s="163" t="s">
        <v>464</v>
      </c>
      <c r="M9" s="163" t="s">
        <v>578</v>
      </c>
    </row>
    <row r="10" spans="1:13" x14ac:dyDescent="0.25">
      <c r="A10" s="163">
        <v>1</v>
      </c>
      <c r="B10" s="163" t="s">
        <v>553</v>
      </c>
      <c r="C10" s="164">
        <v>44083</v>
      </c>
      <c r="G10" s="163">
        <v>400</v>
      </c>
      <c r="I10" s="163">
        <v>22</v>
      </c>
      <c r="J10" s="163">
        <v>185.88</v>
      </c>
      <c r="K10" s="163">
        <v>185.88</v>
      </c>
      <c r="L10" s="163" t="s">
        <v>467</v>
      </c>
      <c r="M10" s="163">
        <v>185.88</v>
      </c>
    </row>
    <row r="11" spans="1:13" x14ac:dyDescent="0.25">
      <c r="A11" s="163">
        <v>2</v>
      </c>
      <c r="B11" s="163" t="s">
        <v>466</v>
      </c>
      <c r="C11" s="164">
        <v>41407</v>
      </c>
      <c r="F11" s="163">
        <v>600</v>
      </c>
      <c r="G11" s="163">
        <v>600</v>
      </c>
      <c r="I11" s="163">
        <v>23</v>
      </c>
      <c r="J11" s="163">
        <v>181.37</v>
      </c>
      <c r="K11" s="163">
        <v>181.37</v>
      </c>
      <c r="L11" s="163" t="s">
        <v>467</v>
      </c>
      <c r="M11" s="163">
        <v>181.37</v>
      </c>
    </row>
    <row r="12" spans="1:13" x14ac:dyDescent="0.25">
      <c r="A12" s="163">
        <v>3</v>
      </c>
      <c r="B12" s="163" t="s">
        <v>469</v>
      </c>
      <c r="C12" s="164">
        <v>38790</v>
      </c>
      <c r="F12" s="163">
        <v>400</v>
      </c>
      <c r="G12" s="163">
        <v>400</v>
      </c>
      <c r="I12" s="163">
        <v>21</v>
      </c>
      <c r="J12" s="163">
        <v>157.58000000000001</v>
      </c>
      <c r="K12" s="163">
        <v>157.58000000000001</v>
      </c>
      <c r="L12" s="163" t="s">
        <v>467</v>
      </c>
      <c r="M12" s="163">
        <v>157.58000000000001</v>
      </c>
    </row>
    <row r="13" spans="1:13" x14ac:dyDescent="0.25">
      <c r="A13" s="163">
        <v>4</v>
      </c>
      <c r="B13" s="163" t="s">
        <v>471</v>
      </c>
      <c r="C13" s="164">
        <v>42534</v>
      </c>
      <c r="F13" s="163">
        <v>600</v>
      </c>
      <c r="G13" s="163">
        <v>600</v>
      </c>
      <c r="I13" s="163">
        <v>21</v>
      </c>
      <c r="J13" s="163">
        <v>193.24</v>
      </c>
      <c r="K13" s="163">
        <v>193.24</v>
      </c>
      <c r="L13" s="163" t="s">
        <v>467</v>
      </c>
      <c r="M13" s="163">
        <v>193.24</v>
      </c>
    </row>
    <row r="14" spans="1:13" x14ac:dyDescent="0.25">
      <c r="A14" s="163">
        <v>5</v>
      </c>
      <c r="B14" s="163" t="s">
        <v>472</v>
      </c>
      <c r="C14" s="164">
        <v>38412</v>
      </c>
      <c r="F14" s="163">
        <v>600</v>
      </c>
      <c r="G14" s="163">
        <v>600</v>
      </c>
      <c r="I14" s="163">
        <v>19</v>
      </c>
      <c r="J14" s="163">
        <v>169.83</v>
      </c>
      <c r="K14" s="163">
        <v>169.83</v>
      </c>
      <c r="L14" s="163" t="s">
        <v>467</v>
      </c>
      <c r="M14" s="163">
        <v>169.83</v>
      </c>
    </row>
    <row r="15" spans="1:13" x14ac:dyDescent="0.25">
      <c r="A15" s="163">
        <v>6</v>
      </c>
      <c r="B15" s="163" t="s">
        <v>570</v>
      </c>
      <c r="C15" s="164">
        <v>38257</v>
      </c>
      <c r="F15" s="163">
        <v>600</v>
      </c>
      <c r="G15" s="163">
        <v>600</v>
      </c>
      <c r="I15" s="163">
        <v>24</v>
      </c>
      <c r="J15" s="163">
        <v>192</v>
      </c>
      <c r="K15" s="163">
        <v>192</v>
      </c>
      <c r="L15" s="163" t="s">
        <v>467</v>
      </c>
      <c r="M15" s="163">
        <v>192</v>
      </c>
    </row>
    <row r="16" spans="1:13" x14ac:dyDescent="0.25">
      <c r="A16" s="163">
        <v>7</v>
      </c>
      <c r="B16" s="163" t="s">
        <v>507</v>
      </c>
      <c r="C16" s="164">
        <v>43893</v>
      </c>
      <c r="E16" s="163" t="s">
        <v>347</v>
      </c>
      <c r="F16" s="163">
        <v>400</v>
      </c>
      <c r="G16" s="163">
        <v>400</v>
      </c>
      <c r="I16" s="163">
        <v>23</v>
      </c>
      <c r="J16" s="163">
        <v>181.39</v>
      </c>
      <c r="K16" s="163">
        <v>181.39</v>
      </c>
      <c r="L16" s="163" t="s">
        <v>467</v>
      </c>
      <c r="M16" s="163">
        <v>181.39</v>
      </c>
    </row>
    <row r="17" spans="1:13" x14ac:dyDescent="0.25">
      <c r="A17" s="163">
        <v>8</v>
      </c>
      <c r="B17" s="163" t="s">
        <v>554</v>
      </c>
      <c r="C17" s="164">
        <v>44089</v>
      </c>
      <c r="G17" s="163">
        <v>400</v>
      </c>
      <c r="I17" s="163">
        <v>9</v>
      </c>
      <c r="J17" s="163">
        <v>78.069999999999993</v>
      </c>
      <c r="K17" s="163">
        <v>78.069999999999993</v>
      </c>
      <c r="L17" s="163" t="s">
        <v>476</v>
      </c>
      <c r="M17" s="163">
        <v>78.069999999999993</v>
      </c>
    </row>
    <row r="18" spans="1:13" x14ac:dyDescent="0.25">
      <c r="A18" s="163">
        <v>9</v>
      </c>
      <c r="B18" s="163" t="s">
        <v>474</v>
      </c>
      <c r="C18" s="164">
        <v>36578</v>
      </c>
      <c r="F18" s="163">
        <v>600</v>
      </c>
      <c r="G18" s="163">
        <v>600</v>
      </c>
      <c r="I18" s="163">
        <v>19</v>
      </c>
      <c r="J18" s="163">
        <v>133.93</v>
      </c>
      <c r="K18" s="163">
        <v>133.93</v>
      </c>
      <c r="L18" s="163" t="s">
        <v>467</v>
      </c>
      <c r="M18" s="163">
        <v>133.93</v>
      </c>
    </row>
    <row r="19" spans="1:13" x14ac:dyDescent="0.25">
      <c r="A19" s="163">
        <v>10</v>
      </c>
      <c r="B19" s="163" t="s">
        <v>502</v>
      </c>
      <c r="C19" s="164">
        <v>36587</v>
      </c>
      <c r="E19" s="163" t="s">
        <v>349</v>
      </c>
      <c r="F19" s="163">
        <v>100</v>
      </c>
      <c r="G19" s="163">
        <v>200</v>
      </c>
      <c r="I19" s="163">
        <v>0</v>
      </c>
      <c r="J19" s="163">
        <v>0</v>
      </c>
      <c r="K19" s="163">
        <v>0</v>
      </c>
      <c r="L19" s="163" t="s">
        <v>476</v>
      </c>
      <c r="M19" s="163">
        <v>0</v>
      </c>
    </row>
    <row r="20" spans="1:13" x14ac:dyDescent="0.25">
      <c r="A20" s="163">
        <v>11</v>
      </c>
      <c r="B20" s="163" t="s">
        <v>542</v>
      </c>
      <c r="C20" s="164">
        <v>44018</v>
      </c>
      <c r="F20" s="163">
        <v>400</v>
      </c>
      <c r="I20" s="163">
        <v>24</v>
      </c>
      <c r="J20" s="163">
        <v>169.67</v>
      </c>
      <c r="K20" s="163">
        <v>169.67</v>
      </c>
      <c r="L20" s="163" t="s">
        <v>467</v>
      </c>
      <c r="M20" s="163">
        <v>169.67</v>
      </c>
    </row>
    <row r="21" spans="1:13" x14ac:dyDescent="0.25">
      <c r="A21" s="163">
        <v>12</v>
      </c>
      <c r="B21" s="163" t="s">
        <v>475</v>
      </c>
      <c r="C21" s="164">
        <v>43087</v>
      </c>
      <c r="F21" s="163">
        <v>400</v>
      </c>
      <c r="G21" s="163">
        <v>400</v>
      </c>
      <c r="I21" s="163">
        <v>15</v>
      </c>
      <c r="J21" s="163">
        <v>109.82</v>
      </c>
      <c r="K21" s="163">
        <v>109.82</v>
      </c>
      <c r="L21" s="163" t="s">
        <v>476</v>
      </c>
      <c r="M21" s="163">
        <v>109.82</v>
      </c>
    </row>
    <row r="22" spans="1:13" x14ac:dyDescent="0.25">
      <c r="A22" s="163">
        <v>13</v>
      </c>
      <c r="B22" s="163" t="s">
        <v>477</v>
      </c>
      <c r="C22" s="164">
        <v>39084</v>
      </c>
      <c r="F22" s="163">
        <v>400</v>
      </c>
      <c r="G22" s="163">
        <v>400</v>
      </c>
      <c r="I22" s="163">
        <v>17</v>
      </c>
      <c r="J22" s="163">
        <v>136.52000000000001</v>
      </c>
      <c r="K22" s="163">
        <v>136.52000000000001</v>
      </c>
      <c r="L22" s="163" t="s">
        <v>467</v>
      </c>
      <c r="M22" s="163">
        <v>136.52000000000001</v>
      </c>
    </row>
    <row r="23" spans="1:13" x14ac:dyDescent="0.25">
      <c r="A23" s="163">
        <v>14</v>
      </c>
      <c r="B23" s="163" t="s">
        <v>478</v>
      </c>
      <c r="C23" s="164">
        <v>43003</v>
      </c>
      <c r="F23" s="163">
        <v>400</v>
      </c>
      <c r="G23" s="163">
        <v>400</v>
      </c>
      <c r="I23" s="163">
        <v>18</v>
      </c>
      <c r="J23" s="163">
        <v>136.21</v>
      </c>
      <c r="K23" s="163">
        <v>136.21</v>
      </c>
      <c r="L23" s="163" t="s">
        <v>467</v>
      </c>
      <c r="M23" s="163">
        <v>136.21</v>
      </c>
    </row>
    <row r="24" spans="1:13" x14ac:dyDescent="0.25">
      <c r="A24" s="163">
        <v>15</v>
      </c>
      <c r="B24" s="163" t="s">
        <v>543</v>
      </c>
      <c r="C24" s="164">
        <v>43726</v>
      </c>
      <c r="F24" s="163">
        <v>400</v>
      </c>
      <c r="G24" s="163">
        <v>400</v>
      </c>
      <c r="I24" s="163">
        <v>19</v>
      </c>
      <c r="J24" s="163">
        <v>143.04</v>
      </c>
      <c r="K24" s="163">
        <v>143.04</v>
      </c>
      <c r="L24" s="163" t="s">
        <v>467</v>
      </c>
      <c r="M24" s="163">
        <v>143.04</v>
      </c>
    </row>
    <row r="25" spans="1:13" x14ac:dyDescent="0.25">
      <c r="A25" s="163">
        <v>16</v>
      </c>
      <c r="B25" s="163" t="s">
        <v>479</v>
      </c>
      <c r="C25" s="164">
        <v>41162</v>
      </c>
      <c r="F25" s="163">
        <v>400</v>
      </c>
      <c r="G25" s="163">
        <v>400</v>
      </c>
      <c r="I25" s="163">
        <v>19</v>
      </c>
      <c r="J25" s="163">
        <v>149.22999999999999</v>
      </c>
      <c r="K25" s="163">
        <v>149.22999999999999</v>
      </c>
      <c r="L25" s="163" t="s">
        <v>467</v>
      </c>
      <c r="M25" s="163">
        <v>149.22999999999999</v>
      </c>
    </row>
    <row r="26" spans="1:13" x14ac:dyDescent="0.25">
      <c r="A26" s="163">
        <v>17</v>
      </c>
      <c r="B26" s="163" t="s">
        <v>571</v>
      </c>
      <c r="C26" s="164">
        <v>44153</v>
      </c>
      <c r="F26" s="163">
        <v>600</v>
      </c>
      <c r="G26" s="163">
        <v>600</v>
      </c>
      <c r="I26" s="163">
        <v>21</v>
      </c>
      <c r="J26" s="163">
        <v>157.01</v>
      </c>
      <c r="K26" s="163">
        <v>157.01</v>
      </c>
      <c r="L26" s="163" t="s">
        <v>467</v>
      </c>
      <c r="M26" s="163">
        <v>157.01</v>
      </c>
    </row>
    <row r="27" spans="1:13" x14ac:dyDescent="0.25">
      <c r="A27" s="163">
        <v>18</v>
      </c>
      <c r="B27" s="163" t="s">
        <v>563</v>
      </c>
      <c r="C27" s="164">
        <v>44116</v>
      </c>
      <c r="G27" s="163">
        <v>300</v>
      </c>
      <c r="I27" s="163">
        <v>0</v>
      </c>
      <c r="J27" s="163">
        <v>0</v>
      </c>
      <c r="K27" s="163">
        <v>0</v>
      </c>
      <c r="L27" s="163" t="s">
        <v>476</v>
      </c>
      <c r="M27" s="163">
        <v>0</v>
      </c>
    </row>
    <row r="28" spans="1:13" x14ac:dyDescent="0.25">
      <c r="A28" s="163">
        <v>19</v>
      </c>
      <c r="B28" s="163" t="s">
        <v>481</v>
      </c>
      <c r="C28" s="164">
        <v>39281</v>
      </c>
      <c r="F28" s="163">
        <v>600</v>
      </c>
      <c r="G28" s="163">
        <v>600</v>
      </c>
      <c r="I28" s="163">
        <v>8</v>
      </c>
      <c r="J28" s="163">
        <v>65.510000000000005</v>
      </c>
      <c r="K28" s="163">
        <v>65.510000000000005</v>
      </c>
      <c r="L28" s="163" t="s">
        <v>476</v>
      </c>
      <c r="M28" s="163">
        <v>65.510000000000005</v>
      </c>
    </row>
    <row r="29" spans="1:13" x14ac:dyDescent="0.25">
      <c r="A29" s="163">
        <v>20</v>
      </c>
      <c r="B29" s="163" t="s">
        <v>482</v>
      </c>
      <c r="C29" s="164">
        <v>36578</v>
      </c>
      <c r="F29" s="163">
        <v>400</v>
      </c>
      <c r="G29" s="163">
        <v>400</v>
      </c>
      <c r="I29" s="163">
        <v>19</v>
      </c>
      <c r="J29" s="163">
        <v>144.29</v>
      </c>
      <c r="K29" s="163">
        <v>144.29</v>
      </c>
      <c r="L29" s="163" t="s">
        <v>467</v>
      </c>
      <c r="M29" s="163">
        <v>144.29</v>
      </c>
    </row>
    <row r="30" spans="1:13" x14ac:dyDescent="0.25">
      <c r="A30" s="163">
        <v>21</v>
      </c>
      <c r="B30" s="163" t="s">
        <v>483</v>
      </c>
      <c r="C30" s="164">
        <v>42856</v>
      </c>
      <c r="F30" s="163">
        <v>600</v>
      </c>
      <c r="G30" s="163">
        <v>600</v>
      </c>
      <c r="I30" s="163">
        <v>25</v>
      </c>
      <c r="J30" s="163">
        <v>185.96</v>
      </c>
      <c r="K30" s="163">
        <v>185.96</v>
      </c>
      <c r="L30" s="163" t="s">
        <v>467</v>
      </c>
      <c r="M30" s="163">
        <v>185.96</v>
      </c>
    </row>
    <row r="31" spans="1:13" x14ac:dyDescent="0.25">
      <c r="A31" s="163">
        <v>22</v>
      </c>
      <c r="B31" s="163" t="s">
        <v>484</v>
      </c>
      <c r="C31" s="164">
        <v>36950</v>
      </c>
      <c r="F31" s="163">
        <v>400</v>
      </c>
      <c r="G31" s="163">
        <v>400</v>
      </c>
      <c r="I31" s="163">
        <v>23</v>
      </c>
      <c r="J31" s="163">
        <v>57.86</v>
      </c>
      <c r="K31" s="163">
        <v>57.86</v>
      </c>
      <c r="L31" s="163" t="s">
        <v>476</v>
      </c>
      <c r="M31" s="163">
        <v>57.86</v>
      </c>
    </row>
    <row r="32" spans="1:13" x14ac:dyDescent="0.25">
      <c r="A32" s="163">
        <v>23</v>
      </c>
      <c r="B32" s="163" t="s">
        <v>485</v>
      </c>
      <c r="C32" s="164">
        <v>43676</v>
      </c>
      <c r="F32" s="163">
        <v>400</v>
      </c>
      <c r="G32" s="163">
        <v>400</v>
      </c>
      <c r="I32" s="163">
        <v>24</v>
      </c>
      <c r="J32" s="163">
        <v>177.6</v>
      </c>
      <c r="K32" s="163">
        <v>177.6</v>
      </c>
      <c r="L32" s="163" t="s">
        <v>467</v>
      </c>
      <c r="M32" s="163">
        <v>177.6</v>
      </c>
    </row>
    <row r="33" spans="1:13" x14ac:dyDescent="0.25">
      <c r="A33" s="163">
        <v>24</v>
      </c>
      <c r="B33" s="163" t="s">
        <v>487</v>
      </c>
      <c r="C33" s="164">
        <v>39150</v>
      </c>
      <c r="F33" s="163">
        <v>400</v>
      </c>
      <c r="G33" s="163">
        <v>400</v>
      </c>
      <c r="I33" s="163">
        <v>20</v>
      </c>
      <c r="J33" s="163">
        <v>104.55</v>
      </c>
      <c r="K33" s="163">
        <v>104.55</v>
      </c>
      <c r="L33" s="163" t="s">
        <v>476</v>
      </c>
      <c r="M33" s="163">
        <v>104.55</v>
      </c>
    </row>
    <row r="34" spans="1:13" x14ac:dyDescent="0.25">
      <c r="A34" s="163">
        <v>25</v>
      </c>
      <c r="B34" s="163" t="s">
        <v>488</v>
      </c>
      <c r="C34" s="164">
        <v>43778</v>
      </c>
      <c r="F34" s="163">
        <v>400</v>
      </c>
      <c r="G34" s="163">
        <v>400</v>
      </c>
      <c r="I34" s="163">
        <v>15</v>
      </c>
      <c r="J34" s="163">
        <v>122.56</v>
      </c>
      <c r="K34" s="163">
        <v>122.56</v>
      </c>
      <c r="L34" s="163" t="s">
        <v>476</v>
      </c>
      <c r="M34" s="163">
        <v>122.56</v>
      </c>
    </row>
    <row r="35" spans="1:13" x14ac:dyDescent="0.25">
      <c r="A35" s="163">
        <v>26</v>
      </c>
      <c r="B35" s="163" t="s">
        <v>489</v>
      </c>
      <c r="C35" s="164">
        <v>36704</v>
      </c>
      <c r="F35" s="163">
        <v>400</v>
      </c>
      <c r="G35" s="163">
        <v>400</v>
      </c>
      <c r="I35" s="163">
        <v>19</v>
      </c>
      <c r="J35" s="163">
        <v>104.76</v>
      </c>
      <c r="K35" s="163">
        <v>104.76</v>
      </c>
      <c r="L35" s="163" t="s">
        <v>476</v>
      </c>
      <c r="M35" s="163">
        <v>104.76</v>
      </c>
    </row>
    <row r="36" spans="1:13" x14ac:dyDescent="0.25">
      <c r="A36" s="163">
        <v>27</v>
      </c>
      <c r="B36" s="163" t="s">
        <v>491</v>
      </c>
      <c r="C36" s="164">
        <v>39664</v>
      </c>
      <c r="F36" s="163">
        <v>400</v>
      </c>
      <c r="G36" s="163">
        <v>400</v>
      </c>
      <c r="I36" s="163">
        <v>20</v>
      </c>
      <c r="J36" s="163">
        <v>135.85</v>
      </c>
      <c r="K36" s="163">
        <v>135.85</v>
      </c>
      <c r="L36" s="163" t="s">
        <v>467</v>
      </c>
      <c r="M36" s="163">
        <v>135.85</v>
      </c>
    </row>
    <row r="37" spans="1:13" x14ac:dyDescent="0.25">
      <c r="A37" s="163">
        <v>28</v>
      </c>
      <c r="B37" s="163" t="s">
        <v>492</v>
      </c>
      <c r="C37" s="164">
        <v>41115</v>
      </c>
      <c r="F37" s="163">
        <v>500</v>
      </c>
      <c r="G37" s="163">
        <v>500</v>
      </c>
      <c r="I37" s="163">
        <v>7</v>
      </c>
      <c r="J37" s="163">
        <v>17</v>
      </c>
      <c r="K37" s="163">
        <v>17</v>
      </c>
      <c r="L37" s="163" t="s">
        <v>476</v>
      </c>
      <c r="M37" s="163">
        <v>17</v>
      </c>
    </row>
    <row r="38" spans="1:13" x14ac:dyDescent="0.25">
      <c r="A38" s="163">
        <v>29</v>
      </c>
      <c r="B38" s="163" t="s">
        <v>493</v>
      </c>
      <c r="C38" s="164">
        <v>39476</v>
      </c>
      <c r="F38" s="163">
        <v>600</v>
      </c>
      <c r="G38" s="163">
        <v>600</v>
      </c>
      <c r="I38" s="163">
        <v>17</v>
      </c>
      <c r="J38" s="163">
        <v>103.98</v>
      </c>
      <c r="K38" s="163">
        <v>103.98</v>
      </c>
      <c r="L38" s="163" t="s">
        <v>476</v>
      </c>
      <c r="M38" s="163">
        <v>103.98</v>
      </c>
    </row>
    <row r="39" spans="1:13" x14ac:dyDescent="0.25">
      <c r="A39" s="163">
        <v>30</v>
      </c>
      <c r="B39" s="163" t="s">
        <v>494</v>
      </c>
      <c r="C39" s="164">
        <v>43787</v>
      </c>
      <c r="F39" s="163">
        <v>600</v>
      </c>
      <c r="G39" s="163">
        <v>600</v>
      </c>
      <c r="I39" s="163">
        <v>24</v>
      </c>
      <c r="J39" s="163">
        <v>191.89</v>
      </c>
      <c r="K39" s="163">
        <v>191.89</v>
      </c>
      <c r="L39" s="163" t="s">
        <v>467</v>
      </c>
      <c r="M39" s="163">
        <v>191.89</v>
      </c>
    </row>
    <row r="40" spans="1:13" x14ac:dyDescent="0.25">
      <c r="A40" s="163">
        <v>31</v>
      </c>
      <c r="B40" s="163" t="s">
        <v>503</v>
      </c>
      <c r="C40" s="164">
        <v>42856</v>
      </c>
      <c r="E40" s="163" t="s">
        <v>349</v>
      </c>
      <c r="F40" s="163">
        <v>500</v>
      </c>
      <c r="G40" s="163">
        <v>500</v>
      </c>
      <c r="I40" s="163">
        <v>0</v>
      </c>
      <c r="J40" s="163">
        <v>0</v>
      </c>
      <c r="K40" s="163">
        <v>0</v>
      </c>
      <c r="L40" s="163" t="s">
        <v>476</v>
      </c>
      <c r="M40" s="163">
        <v>0</v>
      </c>
    </row>
    <row r="41" spans="1:13" x14ac:dyDescent="0.25">
      <c r="A41" s="163">
        <v>32</v>
      </c>
      <c r="B41" s="163" t="s">
        <v>496</v>
      </c>
      <c r="C41" s="164">
        <v>41030</v>
      </c>
      <c r="F41" s="163">
        <v>400</v>
      </c>
      <c r="G41" s="163">
        <v>400</v>
      </c>
      <c r="I41" s="163">
        <v>26</v>
      </c>
      <c r="J41" s="163">
        <v>177.88</v>
      </c>
      <c r="K41" s="163">
        <v>177.88</v>
      </c>
      <c r="L41" s="163" t="s">
        <v>467</v>
      </c>
      <c r="M41" s="163">
        <v>177.88</v>
      </c>
    </row>
    <row r="42" spans="1:13" x14ac:dyDescent="0.25">
      <c r="J42" s="163">
        <f>SUM(J10:J41)</f>
        <v>4064.4800000000005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0BE6-46D9-46CC-A0DB-4C62E05C627F}">
  <dimension ref="A1:M41"/>
  <sheetViews>
    <sheetView topLeftCell="A10" workbookViewId="0">
      <selection activeCell="J13" sqref="J13"/>
    </sheetView>
  </sheetViews>
  <sheetFormatPr defaultColWidth="8.83203125" defaultRowHeight="15" x14ac:dyDescent="0.25"/>
  <cols>
    <col min="1" max="16384" width="8.83203125" style="170"/>
  </cols>
  <sheetData>
    <row r="1" spans="1:13" x14ac:dyDescent="0.25">
      <c r="A1" s="170" t="s">
        <v>446</v>
      </c>
    </row>
    <row r="2" spans="1:13" x14ac:dyDescent="0.25">
      <c r="A2" s="170" t="s">
        <v>581</v>
      </c>
    </row>
    <row r="3" spans="1:13" x14ac:dyDescent="0.25">
      <c r="A3" s="170" t="s">
        <v>448</v>
      </c>
      <c r="B3" s="170" t="s">
        <v>449</v>
      </c>
      <c r="C3" s="170" t="s">
        <v>423</v>
      </c>
      <c r="D3" s="170" t="s">
        <v>450</v>
      </c>
    </row>
    <row r="4" spans="1:13" x14ac:dyDescent="0.25">
      <c r="A4" s="170" t="s">
        <v>451</v>
      </c>
      <c r="B4" s="170">
        <v>17</v>
      </c>
      <c r="C4" s="170">
        <v>2811.77</v>
      </c>
      <c r="D4" s="170">
        <v>165.4</v>
      </c>
    </row>
    <row r="5" spans="1:13" x14ac:dyDescent="0.25">
      <c r="A5" s="170" t="s">
        <v>452</v>
      </c>
      <c r="B5" s="170">
        <v>14</v>
      </c>
      <c r="C5" s="170">
        <v>987.52</v>
      </c>
      <c r="D5" s="170">
        <v>70.540000000000006</v>
      </c>
    </row>
    <row r="6" spans="1:13" x14ac:dyDescent="0.25">
      <c r="A6" s="170" t="s">
        <v>453</v>
      </c>
      <c r="B6" s="170">
        <v>8</v>
      </c>
      <c r="C6" s="170" t="s">
        <v>454</v>
      </c>
      <c r="D6" s="170" t="s">
        <v>454</v>
      </c>
    </row>
    <row r="7" spans="1:13" x14ac:dyDescent="0.25">
      <c r="A7" s="170" t="s">
        <v>455</v>
      </c>
      <c r="B7" s="170">
        <v>25</v>
      </c>
      <c r="C7" s="170" t="s">
        <v>454</v>
      </c>
      <c r="D7" s="170" t="s">
        <v>454</v>
      </c>
    </row>
    <row r="9" spans="1:13" x14ac:dyDescent="0.25">
      <c r="A9" s="170" t="s">
        <v>456</v>
      </c>
      <c r="B9" s="170" t="s">
        <v>457</v>
      </c>
      <c r="C9" s="170" t="s">
        <v>160</v>
      </c>
      <c r="D9" s="170" t="s">
        <v>458</v>
      </c>
      <c r="E9" s="170" t="s">
        <v>459</v>
      </c>
      <c r="F9" s="170" t="s">
        <v>460</v>
      </c>
      <c r="G9" s="170" t="s">
        <v>461</v>
      </c>
      <c r="H9" s="170" t="s">
        <v>462</v>
      </c>
      <c r="I9" s="170" t="s">
        <v>463</v>
      </c>
      <c r="J9" s="170" t="s">
        <v>423</v>
      </c>
      <c r="K9" s="170" t="s">
        <v>450</v>
      </c>
      <c r="L9" s="170" t="s">
        <v>464</v>
      </c>
      <c r="M9" s="170" t="s">
        <v>582</v>
      </c>
    </row>
    <row r="10" spans="1:13" x14ac:dyDescent="0.25">
      <c r="A10" s="170">
        <v>1</v>
      </c>
      <c r="B10" s="170" t="s">
        <v>553</v>
      </c>
      <c r="C10" s="171">
        <v>44083</v>
      </c>
      <c r="G10" s="170">
        <v>400</v>
      </c>
      <c r="I10" s="170">
        <v>21</v>
      </c>
      <c r="J10" s="170">
        <v>177.66</v>
      </c>
      <c r="K10" s="170">
        <v>177.66</v>
      </c>
      <c r="L10" s="170" t="s">
        <v>467</v>
      </c>
      <c r="M10" s="170">
        <v>177.66</v>
      </c>
    </row>
    <row r="11" spans="1:13" x14ac:dyDescent="0.25">
      <c r="A11" s="170">
        <v>2</v>
      </c>
      <c r="B11" s="170" t="s">
        <v>466</v>
      </c>
      <c r="C11" s="171">
        <v>41407</v>
      </c>
      <c r="F11" s="170">
        <v>600</v>
      </c>
      <c r="G11" s="170">
        <v>600</v>
      </c>
      <c r="I11" s="170">
        <v>21</v>
      </c>
      <c r="J11" s="170">
        <v>179.98</v>
      </c>
      <c r="K11" s="170">
        <v>179.98</v>
      </c>
      <c r="L11" s="170" t="s">
        <v>467</v>
      </c>
      <c r="M11" s="170">
        <v>179.98</v>
      </c>
    </row>
    <row r="12" spans="1:13" x14ac:dyDescent="0.25">
      <c r="A12" s="170">
        <v>3</v>
      </c>
      <c r="B12" s="170" t="s">
        <v>469</v>
      </c>
      <c r="C12" s="171">
        <v>38790</v>
      </c>
      <c r="F12" s="170">
        <v>400</v>
      </c>
      <c r="G12" s="170">
        <v>400</v>
      </c>
      <c r="I12" s="170">
        <v>18</v>
      </c>
      <c r="J12" s="170">
        <v>146.51</v>
      </c>
      <c r="K12" s="170">
        <v>146.51</v>
      </c>
      <c r="L12" s="170" t="s">
        <v>467</v>
      </c>
      <c r="M12" s="170">
        <v>146.51</v>
      </c>
    </row>
    <row r="13" spans="1:13" x14ac:dyDescent="0.25">
      <c r="A13" s="170">
        <v>4</v>
      </c>
      <c r="B13" s="170" t="s">
        <v>471</v>
      </c>
      <c r="C13" s="171">
        <v>42534</v>
      </c>
      <c r="F13" s="170">
        <v>600</v>
      </c>
      <c r="G13" s="170">
        <v>600</v>
      </c>
      <c r="I13" s="170">
        <v>17</v>
      </c>
      <c r="J13" s="170">
        <v>171.37</v>
      </c>
      <c r="K13" s="170">
        <v>171.37</v>
      </c>
      <c r="L13" s="170" t="s">
        <v>467</v>
      </c>
      <c r="M13" s="170">
        <v>171.37</v>
      </c>
    </row>
    <row r="14" spans="1:13" x14ac:dyDescent="0.25">
      <c r="A14" s="170">
        <v>5</v>
      </c>
      <c r="B14" s="170" t="s">
        <v>472</v>
      </c>
      <c r="C14" s="171">
        <v>38412</v>
      </c>
      <c r="F14" s="170">
        <v>600</v>
      </c>
      <c r="G14" s="170">
        <v>600</v>
      </c>
      <c r="I14" s="170">
        <v>17</v>
      </c>
      <c r="J14" s="170">
        <v>156.81</v>
      </c>
      <c r="K14" s="170">
        <v>156.81</v>
      </c>
      <c r="L14" s="170" t="s">
        <v>467</v>
      </c>
      <c r="M14" s="170">
        <v>156.81</v>
      </c>
    </row>
    <row r="15" spans="1:13" x14ac:dyDescent="0.25">
      <c r="A15" s="170">
        <v>6</v>
      </c>
      <c r="B15" s="170" t="s">
        <v>570</v>
      </c>
      <c r="C15" s="171">
        <v>38257</v>
      </c>
      <c r="F15" s="170">
        <v>600</v>
      </c>
      <c r="G15" s="170">
        <v>600</v>
      </c>
      <c r="I15" s="170">
        <v>22</v>
      </c>
      <c r="J15" s="170">
        <v>177.64</v>
      </c>
      <c r="K15" s="170">
        <v>177.64</v>
      </c>
      <c r="L15" s="170" t="s">
        <v>467</v>
      </c>
      <c r="M15" s="170">
        <v>177.64</v>
      </c>
    </row>
    <row r="16" spans="1:13" x14ac:dyDescent="0.25">
      <c r="A16" s="170">
        <v>7</v>
      </c>
      <c r="B16" s="170" t="s">
        <v>507</v>
      </c>
      <c r="C16" s="171">
        <v>43893</v>
      </c>
      <c r="E16" s="170" t="s">
        <v>347</v>
      </c>
      <c r="F16" s="170">
        <v>400</v>
      </c>
      <c r="G16" s="170">
        <v>400</v>
      </c>
      <c r="I16" s="170">
        <v>23</v>
      </c>
      <c r="J16" s="170">
        <v>166.53</v>
      </c>
      <c r="K16" s="170">
        <v>166.53</v>
      </c>
      <c r="L16" s="170" t="s">
        <v>467</v>
      </c>
      <c r="M16" s="170">
        <v>166.53</v>
      </c>
    </row>
    <row r="17" spans="1:13" x14ac:dyDescent="0.25">
      <c r="A17" s="170">
        <v>8</v>
      </c>
      <c r="B17" s="170" t="s">
        <v>554</v>
      </c>
      <c r="C17" s="171">
        <v>44089</v>
      </c>
      <c r="G17" s="170">
        <v>400</v>
      </c>
      <c r="I17" s="170">
        <v>12</v>
      </c>
      <c r="J17" s="170">
        <v>76.930000000000007</v>
      </c>
      <c r="K17" s="170">
        <v>76.930000000000007</v>
      </c>
      <c r="L17" s="170" t="s">
        <v>476</v>
      </c>
      <c r="M17" s="170">
        <v>76.930000000000007</v>
      </c>
    </row>
    <row r="18" spans="1:13" x14ac:dyDescent="0.25">
      <c r="A18" s="170">
        <v>9</v>
      </c>
      <c r="B18" s="170" t="s">
        <v>502</v>
      </c>
      <c r="C18" s="171">
        <v>36587</v>
      </c>
      <c r="E18" s="170" t="s">
        <v>349</v>
      </c>
      <c r="F18" s="170">
        <v>100</v>
      </c>
      <c r="G18" s="170">
        <v>200</v>
      </c>
      <c r="I18" s="170">
        <v>0</v>
      </c>
      <c r="J18" s="170">
        <v>0</v>
      </c>
      <c r="K18" s="170">
        <v>0</v>
      </c>
      <c r="L18" s="170" t="s">
        <v>476</v>
      </c>
      <c r="M18" s="170">
        <v>0</v>
      </c>
    </row>
    <row r="19" spans="1:13" x14ac:dyDescent="0.25">
      <c r="A19" s="170">
        <v>10</v>
      </c>
      <c r="B19" s="170" t="s">
        <v>542</v>
      </c>
      <c r="C19" s="171">
        <v>44018</v>
      </c>
      <c r="F19" s="170">
        <v>400</v>
      </c>
      <c r="I19" s="170">
        <v>21</v>
      </c>
      <c r="J19" s="170">
        <v>166</v>
      </c>
      <c r="K19" s="170">
        <v>166</v>
      </c>
      <c r="L19" s="170" t="s">
        <v>467</v>
      </c>
      <c r="M19" s="170">
        <v>166</v>
      </c>
    </row>
    <row r="20" spans="1:13" x14ac:dyDescent="0.25">
      <c r="A20" s="170">
        <v>11</v>
      </c>
      <c r="B20" s="170" t="s">
        <v>475</v>
      </c>
      <c r="C20" s="171">
        <v>43087</v>
      </c>
      <c r="F20" s="170">
        <v>400</v>
      </c>
      <c r="G20" s="170">
        <v>400</v>
      </c>
      <c r="I20" s="170">
        <v>16</v>
      </c>
      <c r="J20" s="170">
        <v>113.4</v>
      </c>
      <c r="K20" s="170">
        <v>113.4</v>
      </c>
      <c r="L20" s="170" t="s">
        <v>476</v>
      </c>
      <c r="M20" s="170">
        <v>113.4</v>
      </c>
    </row>
    <row r="21" spans="1:13" x14ac:dyDescent="0.25">
      <c r="A21" s="170">
        <v>12</v>
      </c>
      <c r="B21" s="170" t="s">
        <v>477</v>
      </c>
      <c r="C21" s="171">
        <v>39084</v>
      </c>
      <c r="F21" s="170">
        <v>400</v>
      </c>
      <c r="G21" s="170">
        <v>400</v>
      </c>
      <c r="I21" s="170">
        <v>18</v>
      </c>
      <c r="J21" s="170">
        <v>152.66</v>
      </c>
      <c r="K21" s="170">
        <v>152.66</v>
      </c>
      <c r="L21" s="170" t="s">
        <v>467</v>
      </c>
      <c r="M21" s="170">
        <v>152.66</v>
      </c>
    </row>
    <row r="22" spans="1:13" x14ac:dyDescent="0.25">
      <c r="A22" s="170">
        <v>13</v>
      </c>
      <c r="B22" s="170" t="s">
        <v>478</v>
      </c>
      <c r="C22" s="171">
        <v>43003</v>
      </c>
      <c r="F22" s="170">
        <v>400</v>
      </c>
      <c r="G22" s="170">
        <v>400</v>
      </c>
      <c r="I22" s="170">
        <v>17</v>
      </c>
      <c r="J22" s="170">
        <v>143.19</v>
      </c>
      <c r="K22" s="170">
        <v>143.19</v>
      </c>
      <c r="L22" s="170" t="s">
        <v>467</v>
      </c>
      <c r="M22" s="170">
        <v>143.19</v>
      </c>
    </row>
    <row r="23" spans="1:13" x14ac:dyDescent="0.25">
      <c r="A23" s="170">
        <v>14</v>
      </c>
      <c r="B23" s="170" t="s">
        <v>543</v>
      </c>
      <c r="C23" s="171">
        <v>43726</v>
      </c>
      <c r="F23" s="170">
        <v>400</v>
      </c>
      <c r="G23" s="170">
        <v>400</v>
      </c>
      <c r="I23" s="170">
        <v>17</v>
      </c>
      <c r="J23" s="170">
        <v>140.62</v>
      </c>
      <c r="K23" s="170">
        <v>140.62</v>
      </c>
      <c r="L23" s="170" t="s">
        <v>467</v>
      </c>
      <c r="M23" s="170">
        <v>140.62</v>
      </c>
    </row>
    <row r="24" spans="1:13" x14ac:dyDescent="0.25">
      <c r="A24" s="170">
        <v>15</v>
      </c>
      <c r="B24" s="170" t="s">
        <v>479</v>
      </c>
      <c r="C24" s="171">
        <v>41162</v>
      </c>
      <c r="F24" s="170">
        <v>400</v>
      </c>
      <c r="G24" s="170">
        <v>400</v>
      </c>
      <c r="I24" s="170">
        <v>19</v>
      </c>
      <c r="J24" s="170">
        <v>154.88</v>
      </c>
      <c r="K24" s="170">
        <v>154.88</v>
      </c>
      <c r="L24" s="170" t="s">
        <v>467</v>
      </c>
      <c r="M24" s="170">
        <v>154.88</v>
      </c>
    </row>
    <row r="25" spans="1:13" x14ac:dyDescent="0.25">
      <c r="A25" s="170">
        <v>16</v>
      </c>
      <c r="B25" s="170" t="s">
        <v>571</v>
      </c>
      <c r="C25" s="171">
        <v>44153</v>
      </c>
      <c r="F25" s="170">
        <v>600</v>
      </c>
      <c r="G25" s="170">
        <v>600</v>
      </c>
      <c r="I25" s="170">
        <v>21</v>
      </c>
      <c r="J25" s="170">
        <v>168.69</v>
      </c>
      <c r="K25" s="170">
        <v>168.69</v>
      </c>
      <c r="L25" s="170" t="s">
        <v>467</v>
      </c>
      <c r="M25" s="170">
        <v>168.69</v>
      </c>
    </row>
    <row r="26" spans="1:13" x14ac:dyDescent="0.25">
      <c r="A26" s="170">
        <v>17</v>
      </c>
      <c r="B26" s="170" t="s">
        <v>563</v>
      </c>
      <c r="C26" s="171">
        <v>44116</v>
      </c>
      <c r="G26" s="170">
        <v>300</v>
      </c>
      <c r="I26" s="170">
        <v>0</v>
      </c>
      <c r="J26" s="170">
        <v>0</v>
      </c>
      <c r="K26" s="170">
        <v>0</v>
      </c>
      <c r="L26" s="170" t="s">
        <v>476</v>
      </c>
      <c r="M26" s="170">
        <v>0</v>
      </c>
    </row>
    <row r="27" spans="1:13" x14ac:dyDescent="0.25">
      <c r="A27" s="170">
        <v>18</v>
      </c>
      <c r="B27" s="170" t="s">
        <v>481</v>
      </c>
      <c r="C27" s="171">
        <v>39281</v>
      </c>
      <c r="F27" s="170">
        <v>600</v>
      </c>
      <c r="G27" s="170">
        <v>600</v>
      </c>
      <c r="I27" s="170">
        <v>9</v>
      </c>
      <c r="J27" s="170">
        <v>75.349999999999994</v>
      </c>
      <c r="K27" s="170">
        <v>75.349999999999994</v>
      </c>
      <c r="L27" s="170" t="s">
        <v>476</v>
      </c>
      <c r="M27" s="170">
        <v>75.349999999999994</v>
      </c>
    </row>
    <row r="28" spans="1:13" x14ac:dyDescent="0.25">
      <c r="A28" s="170">
        <v>19</v>
      </c>
      <c r="B28" s="170" t="s">
        <v>482</v>
      </c>
      <c r="C28" s="171">
        <v>36578</v>
      </c>
      <c r="F28" s="170">
        <v>400</v>
      </c>
      <c r="G28" s="170">
        <v>400</v>
      </c>
      <c r="I28" s="170">
        <v>16</v>
      </c>
      <c r="J28" s="170">
        <v>124.07</v>
      </c>
      <c r="K28" s="170">
        <v>124.07</v>
      </c>
      <c r="L28" s="170" t="s">
        <v>476</v>
      </c>
      <c r="M28" s="170">
        <v>124.07</v>
      </c>
    </row>
    <row r="29" spans="1:13" x14ac:dyDescent="0.25">
      <c r="A29" s="170">
        <v>20</v>
      </c>
      <c r="B29" s="170" t="s">
        <v>483</v>
      </c>
      <c r="C29" s="171">
        <v>42856</v>
      </c>
      <c r="F29" s="170">
        <v>600</v>
      </c>
      <c r="G29" s="170">
        <v>600</v>
      </c>
      <c r="I29" s="170">
        <v>22</v>
      </c>
      <c r="J29" s="170">
        <v>181.25</v>
      </c>
      <c r="K29" s="170">
        <v>181.25</v>
      </c>
      <c r="L29" s="170" t="s">
        <v>467</v>
      </c>
      <c r="M29" s="170">
        <v>181.25</v>
      </c>
    </row>
    <row r="30" spans="1:13" x14ac:dyDescent="0.25">
      <c r="A30" s="170">
        <v>21</v>
      </c>
      <c r="B30" s="170" t="s">
        <v>484</v>
      </c>
      <c r="C30" s="171">
        <v>36950</v>
      </c>
      <c r="F30" s="170">
        <v>400</v>
      </c>
      <c r="G30" s="170">
        <v>400</v>
      </c>
      <c r="I30" s="170">
        <v>21</v>
      </c>
      <c r="J30" s="170">
        <v>51.2</v>
      </c>
      <c r="K30" s="170">
        <v>51.2</v>
      </c>
      <c r="L30" s="170" t="s">
        <v>476</v>
      </c>
      <c r="M30" s="170">
        <v>51.2</v>
      </c>
    </row>
    <row r="31" spans="1:13" x14ac:dyDescent="0.25">
      <c r="A31" s="170">
        <v>22</v>
      </c>
      <c r="B31" s="170" t="s">
        <v>485</v>
      </c>
      <c r="C31" s="171">
        <v>43676</v>
      </c>
      <c r="F31" s="170">
        <v>400</v>
      </c>
      <c r="G31" s="170">
        <v>400</v>
      </c>
      <c r="I31" s="170">
        <v>22</v>
      </c>
      <c r="J31" s="170">
        <v>167.8</v>
      </c>
      <c r="K31" s="170">
        <v>167.8</v>
      </c>
      <c r="L31" s="170" t="s">
        <v>467</v>
      </c>
      <c r="M31" s="170">
        <v>167.8</v>
      </c>
    </row>
    <row r="32" spans="1:13" x14ac:dyDescent="0.25">
      <c r="A32" s="170">
        <v>23</v>
      </c>
      <c r="B32" s="170" t="s">
        <v>487</v>
      </c>
      <c r="C32" s="171">
        <v>39150</v>
      </c>
      <c r="F32" s="170">
        <v>400</v>
      </c>
      <c r="G32" s="170">
        <v>400</v>
      </c>
      <c r="I32" s="170">
        <v>14</v>
      </c>
      <c r="J32" s="170">
        <v>90.8</v>
      </c>
      <c r="K32" s="170">
        <v>90.8</v>
      </c>
      <c r="L32" s="170" t="s">
        <v>476</v>
      </c>
      <c r="M32" s="170">
        <v>90.8</v>
      </c>
    </row>
    <row r="33" spans="1:13" x14ac:dyDescent="0.25">
      <c r="A33" s="170">
        <v>24</v>
      </c>
      <c r="B33" s="170" t="s">
        <v>488</v>
      </c>
      <c r="C33" s="171">
        <v>43778</v>
      </c>
      <c r="F33" s="170">
        <v>400</v>
      </c>
      <c r="G33" s="170">
        <v>400</v>
      </c>
      <c r="I33" s="170">
        <v>13</v>
      </c>
      <c r="J33" s="170">
        <v>106.77</v>
      </c>
      <c r="K33" s="170">
        <v>106.77</v>
      </c>
      <c r="L33" s="170" t="s">
        <v>476</v>
      </c>
      <c r="M33" s="170">
        <v>106.77</v>
      </c>
    </row>
    <row r="34" spans="1:13" x14ac:dyDescent="0.25">
      <c r="A34" s="170">
        <v>25</v>
      </c>
      <c r="B34" s="170" t="s">
        <v>489</v>
      </c>
      <c r="C34" s="171">
        <v>36704</v>
      </c>
      <c r="F34" s="170">
        <v>400</v>
      </c>
      <c r="G34" s="170">
        <v>400</v>
      </c>
      <c r="I34" s="170">
        <v>20</v>
      </c>
      <c r="J34" s="170">
        <v>106.85</v>
      </c>
      <c r="K34" s="170">
        <v>106.85</v>
      </c>
      <c r="L34" s="170" t="s">
        <v>476</v>
      </c>
      <c r="M34" s="170">
        <v>106.85</v>
      </c>
    </row>
    <row r="35" spans="1:13" x14ac:dyDescent="0.25">
      <c r="A35" s="170">
        <v>26</v>
      </c>
      <c r="B35" s="170" t="s">
        <v>491</v>
      </c>
      <c r="C35" s="171">
        <v>39664</v>
      </c>
      <c r="F35" s="170">
        <v>400</v>
      </c>
      <c r="G35" s="170">
        <v>400</v>
      </c>
      <c r="I35" s="170">
        <v>18</v>
      </c>
      <c r="J35" s="170">
        <v>127.24</v>
      </c>
      <c r="K35" s="170">
        <v>127.24</v>
      </c>
      <c r="L35" s="170" t="s">
        <v>476</v>
      </c>
      <c r="M35" s="170">
        <v>127.24</v>
      </c>
    </row>
    <row r="36" spans="1:13" x14ac:dyDescent="0.25">
      <c r="A36" s="170">
        <v>27</v>
      </c>
      <c r="B36" s="170" t="s">
        <v>492</v>
      </c>
      <c r="C36" s="171">
        <v>41115</v>
      </c>
      <c r="F36" s="170">
        <v>500</v>
      </c>
      <c r="G36" s="170">
        <v>500</v>
      </c>
      <c r="I36" s="170">
        <v>7</v>
      </c>
      <c r="J36" s="170">
        <v>21</v>
      </c>
      <c r="K36" s="170">
        <v>21</v>
      </c>
      <c r="L36" s="170" t="s">
        <v>476</v>
      </c>
      <c r="M36" s="170">
        <v>21</v>
      </c>
    </row>
    <row r="37" spans="1:13" x14ac:dyDescent="0.25">
      <c r="A37" s="170">
        <v>28</v>
      </c>
      <c r="B37" s="170" t="s">
        <v>493</v>
      </c>
      <c r="C37" s="171">
        <v>39476</v>
      </c>
      <c r="F37" s="170">
        <v>600</v>
      </c>
      <c r="G37" s="170">
        <v>600</v>
      </c>
      <c r="I37" s="170">
        <v>15</v>
      </c>
      <c r="J37" s="170">
        <v>93.91</v>
      </c>
      <c r="K37" s="170">
        <v>93.91</v>
      </c>
      <c r="L37" s="170" t="s">
        <v>476</v>
      </c>
      <c r="M37" s="170">
        <v>93.91</v>
      </c>
    </row>
    <row r="38" spans="1:13" x14ac:dyDescent="0.25">
      <c r="A38" s="170">
        <v>29</v>
      </c>
      <c r="B38" s="170" t="s">
        <v>494</v>
      </c>
      <c r="C38" s="171">
        <v>43787</v>
      </c>
      <c r="F38" s="170">
        <v>600</v>
      </c>
      <c r="G38" s="170">
        <v>600</v>
      </c>
      <c r="I38" s="170">
        <v>22</v>
      </c>
      <c r="J38" s="170">
        <v>174.94</v>
      </c>
      <c r="K38" s="170">
        <v>174.94</v>
      </c>
      <c r="L38" s="170" t="s">
        <v>467</v>
      </c>
      <c r="M38" s="170">
        <v>174.94</v>
      </c>
    </row>
    <row r="39" spans="1:13" x14ac:dyDescent="0.25">
      <c r="A39" s="170">
        <v>30</v>
      </c>
      <c r="B39" s="170" t="s">
        <v>503</v>
      </c>
      <c r="C39" s="171">
        <v>42856</v>
      </c>
      <c r="E39" s="170" t="s">
        <v>349</v>
      </c>
      <c r="F39" s="170">
        <v>500</v>
      </c>
      <c r="G39" s="170">
        <v>500</v>
      </c>
      <c r="I39" s="170">
        <v>0</v>
      </c>
      <c r="J39" s="170">
        <v>0</v>
      </c>
      <c r="K39" s="170">
        <v>0</v>
      </c>
      <c r="L39" s="170" t="s">
        <v>476</v>
      </c>
      <c r="M39" s="170">
        <v>0</v>
      </c>
    </row>
    <row r="40" spans="1:13" x14ac:dyDescent="0.25">
      <c r="A40" s="170">
        <v>31</v>
      </c>
      <c r="B40" s="170" t="s">
        <v>496</v>
      </c>
      <c r="C40" s="171">
        <v>41030</v>
      </c>
      <c r="F40" s="170">
        <v>400</v>
      </c>
      <c r="G40" s="170">
        <v>400</v>
      </c>
      <c r="I40" s="170">
        <v>25</v>
      </c>
      <c r="J40" s="170">
        <v>185.24</v>
      </c>
      <c r="K40" s="170">
        <v>185.24</v>
      </c>
      <c r="L40" s="170" t="s">
        <v>467</v>
      </c>
      <c r="M40" s="170">
        <v>185.24</v>
      </c>
    </row>
    <row r="41" spans="1:13" x14ac:dyDescent="0.25">
      <c r="J41" s="170">
        <f>SUM(J10:J40)</f>
        <v>3799.29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1551-AFF3-4C4F-BD1C-62C63382D8EC}">
  <dimension ref="A1:M41"/>
  <sheetViews>
    <sheetView topLeftCell="A15" workbookViewId="0">
      <selection activeCell="J41" sqref="J41"/>
    </sheetView>
  </sheetViews>
  <sheetFormatPr defaultColWidth="8.83203125" defaultRowHeight="15" x14ac:dyDescent="0.25"/>
  <cols>
    <col min="1" max="2" width="8.83203125" style="172"/>
    <col min="3" max="3" width="12.1640625" style="172" customWidth="1"/>
    <col min="4" max="16384" width="8.83203125" style="172"/>
  </cols>
  <sheetData>
    <row r="1" spans="1:13" x14ac:dyDescent="0.25">
      <c r="A1" s="172" t="s">
        <v>446</v>
      </c>
    </row>
    <row r="2" spans="1:13" x14ac:dyDescent="0.25">
      <c r="A2" s="172" t="s">
        <v>584</v>
      </c>
    </row>
    <row r="3" spans="1:13" x14ac:dyDescent="0.25">
      <c r="A3" s="172" t="s">
        <v>448</v>
      </c>
      <c r="B3" s="172" t="s">
        <v>449</v>
      </c>
      <c r="C3" s="172" t="s">
        <v>423</v>
      </c>
      <c r="D3" s="172" t="s">
        <v>450</v>
      </c>
    </row>
    <row r="4" spans="1:13" x14ac:dyDescent="0.25">
      <c r="A4" s="172" t="s">
        <v>451</v>
      </c>
      <c r="B4" s="172">
        <v>17</v>
      </c>
      <c r="C4" s="172">
        <v>2557.3200000000002</v>
      </c>
      <c r="D4" s="172">
        <v>150.43</v>
      </c>
    </row>
    <row r="5" spans="1:13" x14ac:dyDescent="0.25">
      <c r="A5" s="172" t="s">
        <v>452</v>
      </c>
      <c r="B5" s="172">
        <v>14</v>
      </c>
      <c r="C5" s="172">
        <v>989.08</v>
      </c>
      <c r="D5" s="172">
        <v>70.650000000000006</v>
      </c>
    </row>
    <row r="6" spans="1:13" x14ac:dyDescent="0.25">
      <c r="A6" s="172" t="s">
        <v>453</v>
      </c>
      <c r="B6" s="172">
        <v>8</v>
      </c>
      <c r="C6" s="172" t="s">
        <v>454</v>
      </c>
      <c r="D6" s="172" t="s">
        <v>454</v>
      </c>
    </row>
    <row r="7" spans="1:13" x14ac:dyDescent="0.25">
      <c r="A7" s="172" t="s">
        <v>455</v>
      </c>
      <c r="B7" s="172">
        <v>25</v>
      </c>
      <c r="C7" s="172" t="s">
        <v>454</v>
      </c>
      <c r="D7" s="172" t="s">
        <v>454</v>
      </c>
    </row>
    <row r="9" spans="1:13" x14ac:dyDescent="0.25">
      <c r="A9" s="172" t="s">
        <v>456</v>
      </c>
      <c r="B9" s="172" t="s">
        <v>457</v>
      </c>
      <c r="C9" s="172" t="s">
        <v>160</v>
      </c>
      <c r="D9" s="172" t="s">
        <v>458</v>
      </c>
      <c r="E9" s="172" t="s">
        <v>459</v>
      </c>
      <c r="F9" s="172" t="s">
        <v>460</v>
      </c>
      <c r="G9" s="172" t="s">
        <v>461</v>
      </c>
      <c r="H9" s="172" t="s">
        <v>462</v>
      </c>
      <c r="I9" s="172" t="s">
        <v>463</v>
      </c>
      <c r="J9" s="172" t="s">
        <v>423</v>
      </c>
      <c r="K9" s="172" t="s">
        <v>450</v>
      </c>
      <c r="L9" s="172" t="s">
        <v>464</v>
      </c>
      <c r="M9" s="172" t="s">
        <v>585</v>
      </c>
    </row>
    <row r="10" spans="1:13" x14ac:dyDescent="0.25">
      <c r="A10" s="172">
        <v>1</v>
      </c>
      <c r="B10" s="172" t="s">
        <v>553</v>
      </c>
      <c r="C10" s="173">
        <v>44083</v>
      </c>
      <c r="G10" s="172">
        <v>400</v>
      </c>
      <c r="I10" s="172">
        <v>20</v>
      </c>
      <c r="J10" s="172">
        <v>164.64</v>
      </c>
      <c r="K10" s="172">
        <v>164.64</v>
      </c>
      <c r="L10" s="172" t="s">
        <v>467</v>
      </c>
      <c r="M10" s="172">
        <v>164.64</v>
      </c>
    </row>
    <row r="11" spans="1:13" x14ac:dyDescent="0.25">
      <c r="A11" s="172">
        <v>2</v>
      </c>
      <c r="B11" s="172" t="s">
        <v>466</v>
      </c>
      <c r="C11" s="173">
        <v>41407</v>
      </c>
      <c r="F11" s="172">
        <v>600</v>
      </c>
      <c r="G11" s="172">
        <v>600</v>
      </c>
      <c r="I11" s="172">
        <v>20</v>
      </c>
      <c r="J11" s="172">
        <v>165.14</v>
      </c>
      <c r="K11" s="172">
        <v>165.14</v>
      </c>
      <c r="L11" s="172" t="s">
        <v>467</v>
      </c>
      <c r="M11" s="172">
        <v>165.14</v>
      </c>
    </row>
    <row r="12" spans="1:13" x14ac:dyDescent="0.25">
      <c r="A12" s="172">
        <v>3</v>
      </c>
      <c r="B12" s="172" t="s">
        <v>469</v>
      </c>
      <c r="C12" s="173">
        <v>38790</v>
      </c>
      <c r="F12" s="172">
        <v>400</v>
      </c>
      <c r="G12" s="172">
        <v>400</v>
      </c>
      <c r="I12" s="172">
        <v>17</v>
      </c>
      <c r="J12" s="172">
        <v>135.28</v>
      </c>
      <c r="K12" s="172">
        <v>135.28</v>
      </c>
      <c r="L12" s="172" t="s">
        <v>467</v>
      </c>
      <c r="M12" s="172">
        <v>135.28</v>
      </c>
    </row>
    <row r="13" spans="1:13" x14ac:dyDescent="0.25">
      <c r="A13" s="172">
        <v>4</v>
      </c>
      <c r="B13" s="172" t="s">
        <v>471</v>
      </c>
      <c r="C13" s="173">
        <v>42534</v>
      </c>
      <c r="F13" s="172">
        <v>600</v>
      </c>
      <c r="G13" s="172">
        <v>600</v>
      </c>
      <c r="I13" s="172">
        <v>16</v>
      </c>
      <c r="J13" s="172">
        <v>161.19999999999999</v>
      </c>
      <c r="K13" s="172">
        <v>161.19999999999999</v>
      </c>
      <c r="L13" s="172" t="s">
        <v>467</v>
      </c>
      <c r="M13" s="172">
        <v>161.19999999999999</v>
      </c>
    </row>
    <row r="14" spans="1:13" x14ac:dyDescent="0.25">
      <c r="A14" s="172">
        <v>5</v>
      </c>
      <c r="B14" s="172" t="s">
        <v>472</v>
      </c>
      <c r="C14" s="173">
        <v>38412</v>
      </c>
      <c r="F14" s="172">
        <v>600</v>
      </c>
      <c r="G14" s="172">
        <v>600</v>
      </c>
      <c r="I14" s="172">
        <v>17</v>
      </c>
      <c r="J14" s="172">
        <v>147.24</v>
      </c>
      <c r="K14" s="172">
        <v>147.24</v>
      </c>
      <c r="L14" s="172" t="s">
        <v>467</v>
      </c>
      <c r="M14" s="172">
        <v>147.24</v>
      </c>
    </row>
    <row r="15" spans="1:13" x14ac:dyDescent="0.25">
      <c r="A15" s="172">
        <v>6</v>
      </c>
      <c r="B15" s="172" t="s">
        <v>570</v>
      </c>
      <c r="C15" s="173">
        <v>38257</v>
      </c>
      <c r="F15" s="172">
        <v>600</v>
      </c>
      <c r="G15" s="172">
        <v>600</v>
      </c>
      <c r="I15" s="172">
        <v>22</v>
      </c>
      <c r="J15" s="172">
        <v>168.65</v>
      </c>
      <c r="K15" s="172">
        <v>168.65</v>
      </c>
      <c r="L15" s="172" t="s">
        <v>467</v>
      </c>
      <c r="M15" s="172">
        <v>168.65</v>
      </c>
    </row>
    <row r="16" spans="1:13" x14ac:dyDescent="0.25">
      <c r="A16" s="172">
        <v>7</v>
      </c>
      <c r="B16" s="172" t="s">
        <v>507</v>
      </c>
      <c r="C16" s="173">
        <v>43893</v>
      </c>
      <c r="E16" s="172" t="s">
        <v>347</v>
      </c>
      <c r="F16" s="172">
        <v>400</v>
      </c>
      <c r="G16" s="172">
        <v>400</v>
      </c>
      <c r="I16" s="172">
        <v>17</v>
      </c>
      <c r="J16" s="172">
        <v>132.46</v>
      </c>
      <c r="K16" s="172">
        <v>132.46</v>
      </c>
      <c r="L16" s="172" t="s">
        <v>467</v>
      </c>
      <c r="M16" s="172">
        <v>132.46</v>
      </c>
    </row>
    <row r="17" spans="1:13" x14ac:dyDescent="0.25">
      <c r="A17" s="172">
        <v>8</v>
      </c>
      <c r="B17" s="172" t="s">
        <v>554</v>
      </c>
      <c r="C17" s="173">
        <v>44089</v>
      </c>
      <c r="G17" s="172">
        <v>400</v>
      </c>
      <c r="I17" s="172">
        <v>9</v>
      </c>
      <c r="J17" s="172">
        <v>72.16</v>
      </c>
      <c r="K17" s="172">
        <v>72.16</v>
      </c>
      <c r="L17" s="172" t="s">
        <v>476</v>
      </c>
      <c r="M17" s="172">
        <v>72.16</v>
      </c>
    </row>
    <row r="18" spans="1:13" x14ac:dyDescent="0.25">
      <c r="A18" s="172">
        <v>9</v>
      </c>
      <c r="B18" s="172" t="s">
        <v>502</v>
      </c>
      <c r="C18" s="173">
        <v>36587</v>
      </c>
      <c r="E18" s="172" t="s">
        <v>349</v>
      </c>
      <c r="F18" s="172">
        <v>100</v>
      </c>
      <c r="G18" s="172">
        <v>200</v>
      </c>
      <c r="I18" s="172">
        <v>0</v>
      </c>
      <c r="J18" s="172">
        <v>0</v>
      </c>
      <c r="K18" s="172">
        <v>0</v>
      </c>
      <c r="L18" s="172" t="s">
        <v>476</v>
      </c>
      <c r="M18" s="172">
        <v>0</v>
      </c>
    </row>
    <row r="19" spans="1:13" x14ac:dyDescent="0.25">
      <c r="A19" s="172">
        <v>10</v>
      </c>
      <c r="B19" s="172" t="s">
        <v>542</v>
      </c>
      <c r="C19" s="173">
        <v>44018</v>
      </c>
      <c r="F19" s="172">
        <v>400</v>
      </c>
      <c r="I19" s="172">
        <v>20</v>
      </c>
      <c r="J19" s="172">
        <v>157.77000000000001</v>
      </c>
      <c r="K19" s="172">
        <v>157.77000000000001</v>
      </c>
      <c r="L19" s="172" t="s">
        <v>467</v>
      </c>
      <c r="M19" s="172">
        <v>157.77000000000001</v>
      </c>
    </row>
    <row r="20" spans="1:13" x14ac:dyDescent="0.25">
      <c r="A20" s="172">
        <v>11</v>
      </c>
      <c r="B20" s="172" t="s">
        <v>475</v>
      </c>
      <c r="C20" s="173">
        <v>43087</v>
      </c>
      <c r="F20" s="172">
        <v>400</v>
      </c>
      <c r="G20" s="172">
        <v>400</v>
      </c>
      <c r="I20" s="172">
        <v>17</v>
      </c>
      <c r="J20" s="172">
        <v>119.04</v>
      </c>
      <c r="K20" s="172">
        <v>119.04</v>
      </c>
      <c r="L20" s="172" t="s">
        <v>476</v>
      </c>
      <c r="M20" s="172">
        <v>119.04</v>
      </c>
    </row>
    <row r="21" spans="1:13" x14ac:dyDescent="0.25">
      <c r="A21" s="172">
        <v>12</v>
      </c>
      <c r="B21" s="172" t="s">
        <v>477</v>
      </c>
      <c r="C21" s="173">
        <v>39084</v>
      </c>
      <c r="F21" s="172">
        <v>400</v>
      </c>
      <c r="G21" s="172">
        <v>400</v>
      </c>
      <c r="I21" s="172">
        <v>18</v>
      </c>
      <c r="J21" s="172">
        <v>139.58000000000001</v>
      </c>
      <c r="K21" s="172">
        <v>139.58000000000001</v>
      </c>
      <c r="L21" s="172" t="s">
        <v>467</v>
      </c>
      <c r="M21" s="172">
        <v>139.58000000000001</v>
      </c>
    </row>
    <row r="22" spans="1:13" x14ac:dyDescent="0.25">
      <c r="A22" s="172">
        <v>13</v>
      </c>
      <c r="B22" s="172" t="s">
        <v>478</v>
      </c>
      <c r="C22" s="173">
        <v>43003</v>
      </c>
      <c r="F22" s="172">
        <v>400</v>
      </c>
      <c r="G22" s="172">
        <v>400</v>
      </c>
      <c r="I22" s="172">
        <v>17</v>
      </c>
      <c r="J22" s="172">
        <v>131.51</v>
      </c>
      <c r="K22" s="172">
        <v>131.51</v>
      </c>
      <c r="L22" s="172" t="s">
        <v>467</v>
      </c>
      <c r="M22" s="172">
        <v>131.51</v>
      </c>
    </row>
    <row r="23" spans="1:13" x14ac:dyDescent="0.25">
      <c r="A23" s="172">
        <v>14</v>
      </c>
      <c r="B23" s="172" t="s">
        <v>543</v>
      </c>
      <c r="C23" s="173">
        <v>43726</v>
      </c>
      <c r="F23" s="172">
        <v>400</v>
      </c>
      <c r="G23" s="172">
        <v>400</v>
      </c>
      <c r="I23" s="172">
        <v>17</v>
      </c>
      <c r="J23" s="172">
        <v>135.31</v>
      </c>
      <c r="K23" s="172">
        <v>135.31</v>
      </c>
      <c r="L23" s="172" t="s">
        <v>467</v>
      </c>
      <c r="M23" s="172">
        <v>135.31</v>
      </c>
    </row>
    <row r="24" spans="1:13" x14ac:dyDescent="0.25">
      <c r="A24" s="172">
        <v>15</v>
      </c>
      <c r="B24" s="172" t="s">
        <v>479</v>
      </c>
      <c r="C24" s="173">
        <v>41162</v>
      </c>
      <c r="F24" s="172">
        <v>400</v>
      </c>
      <c r="G24" s="172">
        <v>400</v>
      </c>
      <c r="I24" s="172">
        <v>16</v>
      </c>
      <c r="J24" s="172">
        <v>132.59</v>
      </c>
      <c r="K24" s="172">
        <v>132.59</v>
      </c>
      <c r="L24" s="172" t="s">
        <v>467</v>
      </c>
      <c r="M24" s="172">
        <v>132.59</v>
      </c>
    </row>
    <row r="25" spans="1:13" x14ac:dyDescent="0.25">
      <c r="A25" s="172">
        <v>16</v>
      </c>
      <c r="B25" s="172" t="s">
        <v>571</v>
      </c>
      <c r="C25" s="173">
        <v>44153</v>
      </c>
      <c r="F25" s="172">
        <v>600</v>
      </c>
      <c r="G25" s="172">
        <v>600</v>
      </c>
      <c r="I25" s="172">
        <v>19</v>
      </c>
      <c r="J25" s="172">
        <v>150.83000000000001</v>
      </c>
      <c r="K25" s="172">
        <v>150.83000000000001</v>
      </c>
      <c r="L25" s="172" t="s">
        <v>467</v>
      </c>
      <c r="M25" s="172">
        <v>150.83000000000001</v>
      </c>
    </row>
    <row r="26" spans="1:13" x14ac:dyDescent="0.25">
      <c r="A26" s="172">
        <v>17</v>
      </c>
      <c r="B26" s="172" t="s">
        <v>563</v>
      </c>
      <c r="C26" s="173">
        <v>44116</v>
      </c>
      <c r="G26" s="172">
        <v>300</v>
      </c>
      <c r="I26" s="172">
        <v>0</v>
      </c>
      <c r="J26" s="172">
        <v>0</v>
      </c>
      <c r="K26" s="172">
        <v>0</v>
      </c>
      <c r="L26" s="172" t="s">
        <v>476</v>
      </c>
      <c r="M26" s="172">
        <v>0</v>
      </c>
    </row>
    <row r="27" spans="1:13" x14ac:dyDescent="0.25">
      <c r="A27" s="172">
        <v>18</v>
      </c>
      <c r="B27" s="172" t="s">
        <v>481</v>
      </c>
      <c r="C27" s="173">
        <v>39281</v>
      </c>
      <c r="F27" s="172">
        <v>600</v>
      </c>
      <c r="G27" s="172">
        <v>600</v>
      </c>
      <c r="I27" s="172">
        <v>10</v>
      </c>
      <c r="J27" s="172">
        <v>82.85</v>
      </c>
      <c r="K27" s="172">
        <v>82.85</v>
      </c>
      <c r="L27" s="172" t="s">
        <v>476</v>
      </c>
      <c r="M27" s="172">
        <v>82.85</v>
      </c>
    </row>
    <row r="28" spans="1:13" x14ac:dyDescent="0.25">
      <c r="A28" s="172">
        <v>19</v>
      </c>
      <c r="B28" s="172" t="s">
        <v>482</v>
      </c>
      <c r="C28" s="173">
        <v>36578</v>
      </c>
      <c r="F28" s="172">
        <v>400</v>
      </c>
      <c r="G28" s="172">
        <v>400</v>
      </c>
      <c r="I28" s="172">
        <v>16</v>
      </c>
      <c r="J28" s="172">
        <v>128.24</v>
      </c>
      <c r="K28" s="172">
        <v>128.24</v>
      </c>
      <c r="L28" s="172" t="s">
        <v>476</v>
      </c>
      <c r="M28" s="172">
        <v>128.24</v>
      </c>
    </row>
    <row r="29" spans="1:13" x14ac:dyDescent="0.25">
      <c r="A29" s="172">
        <v>20</v>
      </c>
      <c r="B29" s="172" t="s">
        <v>483</v>
      </c>
      <c r="C29" s="173">
        <v>42856</v>
      </c>
      <c r="F29" s="172">
        <v>600</v>
      </c>
      <c r="G29" s="172">
        <v>600</v>
      </c>
      <c r="I29" s="172">
        <v>21</v>
      </c>
      <c r="J29" s="172">
        <v>167.43</v>
      </c>
      <c r="K29" s="172">
        <v>167.43</v>
      </c>
      <c r="L29" s="172" t="s">
        <v>467</v>
      </c>
      <c r="M29" s="172">
        <v>167.43</v>
      </c>
    </row>
    <row r="30" spans="1:13" x14ac:dyDescent="0.25">
      <c r="A30" s="172">
        <v>21</v>
      </c>
      <c r="B30" s="172" t="s">
        <v>484</v>
      </c>
      <c r="C30" s="173">
        <v>36950</v>
      </c>
      <c r="F30" s="172">
        <v>400</v>
      </c>
      <c r="G30" s="172">
        <v>400</v>
      </c>
      <c r="I30" s="172">
        <v>21</v>
      </c>
      <c r="J30" s="172">
        <v>47.59</v>
      </c>
      <c r="K30" s="172">
        <v>47.59</v>
      </c>
      <c r="L30" s="172" t="s">
        <v>476</v>
      </c>
      <c r="M30" s="172">
        <v>47.59</v>
      </c>
    </row>
    <row r="31" spans="1:13" x14ac:dyDescent="0.25">
      <c r="A31" s="172">
        <v>22</v>
      </c>
      <c r="B31" s="172" t="s">
        <v>485</v>
      </c>
      <c r="C31" s="173">
        <v>43676</v>
      </c>
      <c r="F31" s="172">
        <v>400</v>
      </c>
      <c r="G31" s="172">
        <v>400</v>
      </c>
      <c r="I31" s="172">
        <v>21</v>
      </c>
      <c r="J31" s="172">
        <v>146.82</v>
      </c>
      <c r="K31" s="172">
        <v>146.82</v>
      </c>
      <c r="L31" s="172" t="s">
        <v>467</v>
      </c>
      <c r="M31" s="172">
        <v>146.82</v>
      </c>
    </row>
    <row r="32" spans="1:13" x14ac:dyDescent="0.25">
      <c r="A32" s="172">
        <v>23</v>
      </c>
      <c r="B32" s="172" t="s">
        <v>487</v>
      </c>
      <c r="C32" s="173">
        <v>39150</v>
      </c>
      <c r="F32" s="172">
        <v>400</v>
      </c>
      <c r="G32" s="172">
        <v>400</v>
      </c>
      <c r="I32" s="172">
        <v>12</v>
      </c>
      <c r="J32" s="172">
        <v>84.98</v>
      </c>
      <c r="K32" s="172">
        <v>84.98</v>
      </c>
      <c r="L32" s="172" t="s">
        <v>476</v>
      </c>
      <c r="M32" s="172">
        <v>84.98</v>
      </c>
    </row>
    <row r="33" spans="1:13" x14ac:dyDescent="0.25">
      <c r="A33" s="172">
        <v>24</v>
      </c>
      <c r="B33" s="172" t="s">
        <v>488</v>
      </c>
      <c r="C33" s="173">
        <v>43778</v>
      </c>
      <c r="F33" s="172">
        <v>400</v>
      </c>
      <c r="G33" s="172">
        <v>400</v>
      </c>
      <c r="I33" s="172">
        <v>13</v>
      </c>
      <c r="J33" s="172">
        <v>103.33</v>
      </c>
      <c r="K33" s="172">
        <v>103.33</v>
      </c>
      <c r="L33" s="172" t="s">
        <v>476</v>
      </c>
      <c r="M33" s="172">
        <v>103.33</v>
      </c>
    </row>
    <row r="34" spans="1:13" x14ac:dyDescent="0.25">
      <c r="A34" s="172">
        <v>25</v>
      </c>
      <c r="B34" s="172" t="s">
        <v>489</v>
      </c>
      <c r="C34" s="173">
        <v>36704</v>
      </c>
      <c r="F34" s="172">
        <v>400</v>
      </c>
      <c r="G34" s="172">
        <v>400</v>
      </c>
      <c r="I34" s="172">
        <v>19</v>
      </c>
      <c r="J34" s="172">
        <v>96.83</v>
      </c>
      <c r="K34" s="172">
        <v>96.83</v>
      </c>
      <c r="L34" s="172" t="s">
        <v>476</v>
      </c>
      <c r="M34" s="172">
        <v>96.83</v>
      </c>
    </row>
    <row r="35" spans="1:13" x14ac:dyDescent="0.25">
      <c r="A35" s="172">
        <v>26</v>
      </c>
      <c r="B35" s="172" t="s">
        <v>491</v>
      </c>
      <c r="C35" s="173">
        <v>39664</v>
      </c>
      <c r="F35" s="172">
        <v>400</v>
      </c>
      <c r="G35" s="172">
        <v>400</v>
      </c>
      <c r="I35" s="172">
        <v>18</v>
      </c>
      <c r="J35" s="172">
        <v>125.52</v>
      </c>
      <c r="K35" s="172">
        <v>125.52</v>
      </c>
      <c r="L35" s="172" t="s">
        <v>476</v>
      </c>
      <c r="M35" s="172">
        <v>125.52</v>
      </c>
    </row>
    <row r="36" spans="1:13" x14ac:dyDescent="0.25">
      <c r="A36" s="172">
        <v>27</v>
      </c>
      <c r="B36" s="172" t="s">
        <v>492</v>
      </c>
      <c r="C36" s="173">
        <v>41115</v>
      </c>
      <c r="F36" s="172">
        <v>500</v>
      </c>
      <c r="G36" s="172">
        <v>500</v>
      </c>
      <c r="I36" s="172">
        <v>9</v>
      </c>
      <c r="J36" s="172">
        <v>31</v>
      </c>
      <c r="K36" s="172">
        <v>31</v>
      </c>
      <c r="L36" s="172" t="s">
        <v>476</v>
      </c>
      <c r="M36" s="172">
        <v>31</v>
      </c>
    </row>
    <row r="37" spans="1:13" x14ac:dyDescent="0.25">
      <c r="A37" s="172">
        <v>28</v>
      </c>
      <c r="B37" s="172" t="s">
        <v>493</v>
      </c>
      <c r="C37" s="173">
        <v>39476</v>
      </c>
      <c r="F37" s="172">
        <v>600</v>
      </c>
      <c r="G37" s="172">
        <v>600</v>
      </c>
      <c r="I37" s="172">
        <v>15</v>
      </c>
      <c r="J37" s="172">
        <v>97.54</v>
      </c>
      <c r="K37" s="172">
        <v>97.54</v>
      </c>
      <c r="L37" s="172" t="s">
        <v>476</v>
      </c>
      <c r="M37" s="172">
        <v>97.54</v>
      </c>
    </row>
    <row r="38" spans="1:13" x14ac:dyDescent="0.25">
      <c r="A38" s="172">
        <v>29</v>
      </c>
      <c r="B38" s="172" t="s">
        <v>494</v>
      </c>
      <c r="C38" s="173">
        <v>43787</v>
      </c>
      <c r="F38" s="172">
        <v>600</v>
      </c>
      <c r="G38" s="172">
        <v>600</v>
      </c>
      <c r="I38" s="172">
        <v>21</v>
      </c>
      <c r="J38" s="172">
        <v>165.2</v>
      </c>
      <c r="K38" s="172">
        <v>165.2</v>
      </c>
      <c r="L38" s="172" t="s">
        <v>467</v>
      </c>
      <c r="M38" s="172">
        <v>165.2</v>
      </c>
    </row>
    <row r="39" spans="1:13" x14ac:dyDescent="0.25">
      <c r="A39" s="172">
        <v>30</v>
      </c>
      <c r="B39" s="172" t="s">
        <v>503</v>
      </c>
      <c r="C39" s="173">
        <v>42856</v>
      </c>
      <c r="E39" s="172" t="s">
        <v>349</v>
      </c>
      <c r="F39" s="172">
        <v>500</v>
      </c>
      <c r="G39" s="172">
        <v>500</v>
      </c>
      <c r="I39" s="172">
        <v>0</v>
      </c>
      <c r="J39" s="172">
        <v>0</v>
      </c>
      <c r="K39" s="172">
        <v>0</v>
      </c>
      <c r="L39" s="172" t="s">
        <v>476</v>
      </c>
      <c r="M39" s="172">
        <v>0</v>
      </c>
    </row>
    <row r="40" spans="1:13" x14ac:dyDescent="0.25">
      <c r="A40" s="172">
        <v>31</v>
      </c>
      <c r="B40" s="172" t="s">
        <v>496</v>
      </c>
      <c r="C40" s="173">
        <v>41030</v>
      </c>
      <c r="F40" s="172">
        <v>400</v>
      </c>
      <c r="G40" s="172">
        <v>400</v>
      </c>
      <c r="I40" s="172">
        <v>24</v>
      </c>
      <c r="J40" s="172">
        <v>155.66999999999999</v>
      </c>
      <c r="K40" s="172">
        <v>155.66999999999999</v>
      </c>
      <c r="L40" s="172" t="s">
        <v>467</v>
      </c>
      <c r="M40" s="172">
        <v>155.66999999999999</v>
      </c>
    </row>
    <row r="41" spans="1:13" x14ac:dyDescent="0.25">
      <c r="J41" s="172">
        <f>SUM(J10:J40)</f>
        <v>3546.3999999999996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BD36-AFCC-42BD-933D-F113A6F807C3}">
  <dimension ref="A1:M41"/>
  <sheetViews>
    <sheetView topLeftCell="A16" workbookViewId="0">
      <selection activeCell="J42" sqref="J42"/>
    </sheetView>
  </sheetViews>
  <sheetFormatPr defaultColWidth="8.83203125" defaultRowHeight="15" x14ac:dyDescent="0.25"/>
  <cols>
    <col min="1" max="2" width="8.83203125" style="177"/>
    <col min="3" max="3" width="10.5" style="177" bestFit="1" customWidth="1"/>
    <col min="4" max="16384" width="8.83203125" style="177"/>
  </cols>
  <sheetData>
    <row r="1" spans="1:13" x14ac:dyDescent="0.25">
      <c r="A1" s="177" t="s">
        <v>446</v>
      </c>
    </row>
    <row r="2" spans="1:13" x14ac:dyDescent="0.25">
      <c r="A2" s="177" t="s">
        <v>591</v>
      </c>
    </row>
    <row r="3" spans="1:13" x14ac:dyDescent="0.25">
      <c r="A3" s="177" t="s">
        <v>448</v>
      </c>
      <c r="B3" s="177" t="s">
        <v>449</v>
      </c>
      <c r="C3" s="177" t="s">
        <v>423</v>
      </c>
      <c r="D3" s="177" t="s">
        <v>450</v>
      </c>
    </row>
    <row r="4" spans="1:13" x14ac:dyDescent="0.25">
      <c r="A4" s="177" t="s">
        <v>451</v>
      </c>
      <c r="B4" s="177">
        <v>18</v>
      </c>
      <c r="C4" s="177">
        <v>2890.45</v>
      </c>
      <c r="D4" s="177">
        <v>160.58000000000001</v>
      </c>
    </row>
    <row r="5" spans="1:13" x14ac:dyDescent="0.25">
      <c r="A5" s="177" t="s">
        <v>452</v>
      </c>
      <c r="B5" s="177">
        <v>13</v>
      </c>
      <c r="C5" s="177">
        <v>917.45</v>
      </c>
      <c r="D5" s="177">
        <v>70.569999999999993</v>
      </c>
    </row>
    <row r="6" spans="1:13" x14ac:dyDescent="0.25">
      <c r="A6" s="177" t="s">
        <v>453</v>
      </c>
      <c r="B6" s="177">
        <v>7</v>
      </c>
      <c r="C6" s="177" t="s">
        <v>454</v>
      </c>
      <c r="D6" s="177" t="s">
        <v>454</v>
      </c>
    </row>
    <row r="7" spans="1:13" x14ac:dyDescent="0.25">
      <c r="A7" s="177" t="s">
        <v>455</v>
      </c>
      <c r="B7" s="177">
        <v>25</v>
      </c>
      <c r="C7" s="177" t="s">
        <v>454</v>
      </c>
      <c r="D7" s="177" t="s">
        <v>454</v>
      </c>
    </row>
    <row r="9" spans="1:13" x14ac:dyDescent="0.25">
      <c r="A9" s="177" t="s">
        <v>456</v>
      </c>
      <c r="B9" s="177" t="s">
        <v>457</v>
      </c>
      <c r="C9" s="177" t="s">
        <v>160</v>
      </c>
      <c r="D9" s="177" t="s">
        <v>458</v>
      </c>
      <c r="E9" s="177" t="s">
        <v>459</v>
      </c>
      <c r="F9" s="177" t="s">
        <v>460</v>
      </c>
      <c r="G9" s="177" t="s">
        <v>461</v>
      </c>
      <c r="H9" s="177" t="s">
        <v>462</v>
      </c>
      <c r="I9" s="177" t="s">
        <v>463</v>
      </c>
      <c r="J9" s="177" t="s">
        <v>423</v>
      </c>
      <c r="K9" s="177" t="s">
        <v>450</v>
      </c>
      <c r="L9" s="177" t="s">
        <v>464</v>
      </c>
      <c r="M9" s="177" t="s">
        <v>592</v>
      </c>
    </row>
    <row r="10" spans="1:13" x14ac:dyDescent="0.25">
      <c r="A10" s="177">
        <v>1</v>
      </c>
      <c r="B10" s="177" t="s">
        <v>553</v>
      </c>
      <c r="C10" s="178">
        <v>44083</v>
      </c>
      <c r="G10" s="177">
        <v>400</v>
      </c>
      <c r="I10" s="177">
        <v>22</v>
      </c>
      <c r="J10" s="177">
        <v>188.15</v>
      </c>
      <c r="K10" s="177">
        <v>188.15</v>
      </c>
      <c r="L10" s="177" t="s">
        <v>467</v>
      </c>
      <c r="M10" s="177">
        <v>188.15</v>
      </c>
    </row>
    <row r="11" spans="1:13" x14ac:dyDescent="0.25">
      <c r="A11" s="177">
        <v>2</v>
      </c>
      <c r="B11" s="177" t="s">
        <v>466</v>
      </c>
      <c r="C11" s="178">
        <v>41407</v>
      </c>
      <c r="F11" s="177">
        <v>600</v>
      </c>
      <c r="G11" s="177">
        <v>600</v>
      </c>
      <c r="I11" s="177">
        <v>22</v>
      </c>
      <c r="J11" s="177">
        <v>185.1</v>
      </c>
      <c r="K11" s="177">
        <v>185.1</v>
      </c>
      <c r="L11" s="177" t="s">
        <v>467</v>
      </c>
      <c r="M11" s="177">
        <v>185.1</v>
      </c>
    </row>
    <row r="12" spans="1:13" x14ac:dyDescent="0.25">
      <c r="A12" s="177">
        <v>3</v>
      </c>
      <c r="B12" s="177" t="s">
        <v>469</v>
      </c>
      <c r="C12" s="178">
        <v>38790</v>
      </c>
      <c r="F12" s="177">
        <v>400</v>
      </c>
      <c r="G12" s="177">
        <v>400</v>
      </c>
      <c r="I12" s="177">
        <v>16</v>
      </c>
      <c r="J12" s="177">
        <v>134.16999999999999</v>
      </c>
      <c r="K12" s="177">
        <v>134.16999999999999</v>
      </c>
      <c r="L12" s="177" t="s">
        <v>467</v>
      </c>
      <c r="M12" s="177">
        <v>134.16999999999999</v>
      </c>
    </row>
    <row r="13" spans="1:13" x14ac:dyDescent="0.25">
      <c r="A13" s="177">
        <v>4</v>
      </c>
      <c r="B13" s="177" t="s">
        <v>471</v>
      </c>
      <c r="C13" s="178">
        <v>42534</v>
      </c>
      <c r="F13" s="177">
        <v>600</v>
      </c>
      <c r="G13" s="177">
        <v>600</v>
      </c>
      <c r="I13" s="177">
        <v>17</v>
      </c>
      <c r="J13" s="177">
        <v>173.68</v>
      </c>
      <c r="K13" s="177">
        <v>173.68</v>
      </c>
      <c r="L13" s="177" t="s">
        <v>467</v>
      </c>
      <c r="M13" s="177">
        <v>173.68</v>
      </c>
    </row>
    <row r="14" spans="1:13" x14ac:dyDescent="0.25">
      <c r="A14" s="177">
        <v>5</v>
      </c>
      <c r="B14" s="177" t="s">
        <v>472</v>
      </c>
      <c r="C14" s="178">
        <v>38412</v>
      </c>
      <c r="F14" s="177">
        <v>600</v>
      </c>
      <c r="G14" s="177">
        <v>600</v>
      </c>
      <c r="I14" s="177">
        <v>17</v>
      </c>
      <c r="J14" s="177">
        <v>159.79</v>
      </c>
      <c r="K14" s="177">
        <v>159.79</v>
      </c>
      <c r="L14" s="177" t="s">
        <v>467</v>
      </c>
      <c r="M14" s="177">
        <v>159.79</v>
      </c>
    </row>
    <row r="15" spans="1:13" x14ac:dyDescent="0.25">
      <c r="A15" s="177">
        <v>6</v>
      </c>
      <c r="B15" s="177" t="s">
        <v>570</v>
      </c>
      <c r="C15" s="178">
        <v>38257</v>
      </c>
      <c r="F15" s="177">
        <v>600</v>
      </c>
      <c r="G15" s="177">
        <v>600</v>
      </c>
      <c r="I15" s="177">
        <v>22</v>
      </c>
      <c r="J15" s="177">
        <v>181.85</v>
      </c>
      <c r="K15" s="177">
        <v>181.85</v>
      </c>
      <c r="L15" s="177" t="s">
        <v>467</v>
      </c>
      <c r="M15" s="177">
        <v>181.85</v>
      </c>
    </row>
    <row r="16" spans="1:13" x14ac:dyDescent="0.25">
      <c r="A16" s="177">
        <v>7</v>
      </c>
      <c r="B16" s="177" t="s">
        <v>507</v>
      </c>
      <c r="C16" s="178">
        <v>43893</v>
      </c>
      <c r="E16" s="177" t="s">
        <v>347</v>
      </c>
      <c r="F16" s="177">
        <v>400</v>
      </c>
      <c r="G16" s="177">
        <v>400</v>
      </c>
      <c r="I16" s="177">
        <v>17</v>
      </c>
      <c r="J16" s="177">
        <v>142.74</v>
      </c>
      <c r="K16" s="177">
        <v>142.74</v>
      </c>
      <c r="L16" s="177" t="s">
        <v>467</v>
      </c>
      <c r="M16" s="177">
        <v>142.74</v>
      </c>
    </row>
    <row r="17" spans="1:13" x14ac:dyDescent="0.25">
      <c r="A17" s="177">
        <v>8</v>
      </c>
      <c r="B17" s="177" t="s">
        <v>554</v>
      </c>
      <c r="C17" s="178">
        <v>44089</v>
      </c>
      <c r="G17" s="177">
        <v>400</v>
      </c>
      <c r="I17" s="177">
        <v>9</v>
      </c>
      <c r="J17" s="177">
        <v>80.31</v>
      </c>
      <c r="K17" s="177">
        <v>80.31</v>
      </c>
      <c r="L17" s="177" t="s">
        <v>476</v>
      </c>
      <c r="M17" s="177">
        <v>80.31</v>
      </c>
    </row>
    <row r="18" spans="1:13" x14ac:dyDescent="0.25">
      <c r="A18" s="177">
        <v>9</v>
      </c>
      <c r="B18" s="177" t="s">
        <v>502</v>
      </c>
      <c r="C18" s="178">
        <v>36587</v>
      </c>
      <c r="E18" s="177" t="s">
        <v>349</v>
      </c>
      <c r="F18" s="177">
        <v>100</v>
      </c>
      <c r="G18" s="177">
        <v>200</v>
      </c>
      <c r="I18" s="177">
        <v>0</v>
      </c>
      <c r="J18" s="177">
        <v>0</v>
      </c>
      <c r="K18" s="177">
        <v>0</v>
      </c>
      <c r="L18" s="177" t="s">
        <v>476</v>
      </c>
      <c r="M18" s="177">
        <v>0</v>
      </c>
    </row>
    <row r="19" spans="1:13" x14ac:dyDescent="0.25">
      <c r="A19" s="177">
        <v>10</v>
      </c>
      <c r="B19" s="177" t="s">
        <v>542</v>
      </c>
      <c r="C19" s="178">
        <v>44018</v>
      </c>
      <c r="F19" s="177">
        <v>400</v>
      </c>
      <c r="I19" s="177">
        <v>21</v>
      </c>
      <c r="J19" s="177">
        <v>174.57</v>
      </c>
      <c r="K19" s="177">
        <v>174.57</v>
      </c>
      <c r="L19" s="177" t="s">
        <v>467</v>
      </c>
      <c r="M19" s="177">
        <v>174.57</v>
      </c>
    </row>
    <row r="20" spans="1:13" x14ac:dyDescent="0.25">
      <c r="A20" s="177">
        <v>11</v>
      </c>
      <c r="B20" s="177" t="s">
        <v>475</v>
      </c>
      <c r="C20" s="178">
        <v>43087</v>
      </c>
      <c r="F20" s="177">
        <v>400</v>
      </c>
      <c r="G20" s="177">
        <v>400</v>
      </c>
      <c r="I20" s="177">
        <v>17</v>
      </c>
      <c r="J20" s="177">
        <v>122.74</v>
      </c>
      <c r="K20" s="177">
        <v>122.74</v>
      </c>
      <c r="L20" s="177" t="s">
        <v>476</v>
      </c>
      <c r="M20" s="177">
        <v>122.74</v>
      </c>
    </row>
    <row r="21" spans="1:13" x14ac:dyDescent="0.25">
      <c r="A21" s="177">
        <v>12</v>
      </c>
      <c r="B21" s="177" t="s">
        <v>477</v>
      </c>
      <c r="C21" s="178">
        <v>39084</v>
      </c>
      <c r="F21" s="177">
        <v>400</v>
      </c>
      <c r="G21" s="177">
        <v>400</v>
      </c>
      <c r="I21" s="177">
        <v>18</v>
      </c>
      <c r="J21" s="177">
        <v>153.1</v>
      </c>
      <c r="K21" s="177">
        <v>153.1</v>
      </c>
      <c r="L21" s="177" t="s">
        <v>467</v>
      </c>
      <c r="M21" s="177">
        <v>153.1</v>
      </c>
    </row>
    <row r="22" spans="1:13" x14ac:dyDescent="0.25">
      <c r="A22" s="177">
        <v>13</v>
      </c>
      <c r="B22" s="177" t="s">
        <v>478</v>
      </c>
      <c r="C22" s="178">
        <v>43003</v>
      </c>
      <c r="F22" s="177">
        <v>400</v>
      </c>
      <c r="G22" s="177">
        <v>400</v>
      </c>
      <c r="I22" s="177">
        <v>15</v>
      </c>
      <c r="J22" s="177">
        <v>121.78</v>
      </c>
      <c r="K22" s="177">
        <v>121.78</v>
      </c>
      <c r="L22" s="177" t="s">
        <v>476</v>
      </c>
      <c r="M22" s="177">
        <v>121.78</v>
      </c>
    </row>
    <row r="23" spans="1:13" x14ac:dyDescent="0.25">
      <c r="A23" s="177">
        <v>14</v>
      </c>
      <c r="B23" s="177" t="s">
        <v>543</v>
      </c>
      <c r="C23" s="178">
        <v>43726</v>
      </c>
      <c r="F23" s="177">
        <v>400</v>
      </c>
      <c r="G23" s="177">
        <v>400</v>
      </c>
      <c r="I23" s="177">
        <v>17</v>
      </c>
      <c r="J23" s="177">
        <v>131.55000000000001</v>
      </c>
      <c r="K23" s="177">
        <v>131.55000000000001</v>
      </c>
      <c r="L23" s="177" t="s">
        <v>467</v>
      </c>
      <c r="M23" s="177">
        <v>131.55000000000001</v>
      </c>
    </row>
    <row r="24" spans="1:13" x14ac:dyDescent="0.25">
      <c r="A24" s="177">
        <v>15</v>
      </c>
      <c r="B24" s="177" t="s">
        <v>479</v>
      </c>
      <c r="C24" s="178">
        <v>41162</v>
      </c>
      <c r="F24" s="177">
        <v>400</v>
      </c>
      <c r="G24" s="177">
        <v>400</v>
      </c>
      <c r="I24" s="177">
        <v>16</v>
      </c>
      <c r="J24" s="177">
        <v>138.66999999999999</v>
      </c>
      <c r="K24" s="177">
        <v>138.66999999999999</v>
      </c>
      <c r="L24" s="177" t="s">
        <v>467</v>
      </c>
      <c r="M24" s="177">
        <v>138.66999999999999</v>
      </c>
    </row>
    <row r="25" spans="1:13" x14ac:dyDescent="0.25">
      <c r="A25" s="177">
        <v>16</v>
      </c>
      <c r="B25" s="177" t="s">
        <v>571</v>
      </c>
      <c r="C25" s="178">
        <v>44153</v>
      </c>
      <c r="F25" s="177">
        <v>600</v>
      </c>
      <c r="G25" s="177">
        <v>600</v>
      </c>
      <c r="I25" s="177">
        <v>21</v>
      </c>
      <c r="J25" s="177">
        <v>167.99</v>
      </c>
      <c r="K25" s="177">
        <v>167.99</v>
      </c>
      <c r="L25" s="177" t="s">
        <v>467</v>
      </c>
      <c r="M25" s="177">
        <v>167.99</v>
      </c>
    </row>
    <row r="26" spans="1:13" x14ac:dyDescent="0.25">
      <c r="A26" s="177">
        <v>17</v>
      </c>
      <c r="B26" s="177" t="s">
        <v>563</v>
      </c>
      <c r="C26" s="178">
        <v>44116</v>
      </c>
      <c r="G26" s="177">
        <v>300</v>
      </c>
      <c r="I26" s="177">
        <v>0</v>
      </c>
      <c r="J26" s="177">
        <v>0</v>
      </c>
      <c r="K26" s="177">
        <v>0</v>
      </c>
      <c r="L26" s="177" t="s">
        <v>476</v>
      </c>
      <c r="M26" s="177">
        <v>0</v>
      </c>
    </row>
    <row r="27" spans="1:13" x14ac:dyDescent="0.25">
      <c r="A27" s="177">
        <v>18</v>
      </c>
      <c r="B27" s="177" t="s">
        <v>481</v>
      </c>
      <c r="C27" s="178">
        <v>39281</v>
      </c>
      <c r="F27" s="177">
        <v>600</v>
      </c>
      <c r="G27" s="177">
        <v>600</v>
      </c>
      <c r="I27" s="177">
        <v>9</v>
      </c>
      <c r="J27" s="177">
        <v>77.55</v>
      </c>
      <c r="K27" s="177">
        <v>77.55</v>
      </c>
      <c r="L27" s="177" t="s">
        <v>476</v>
      </c>
      <c r="M27" s="177">
        <v>77.55</v>
      </c>
    </row>
    <row r="28" spans="1:13" x14ac:dyDescent="0.25">
      <c r="A28" s="177">
        <v>19</v>
      </c>
      <c r="B28" s="177" t="s">
        <v>482</v>
      </c>
      <c r="C28" s="178">
        <v>36578</v>
      </c>
      <c r="F28" s="177">
        <v>400</v>
      </c>
      <c r="G28" s="177">
        <v>400</v>
      </c>
      <c r="I28" s="177">
        <v>17</v>
      </c>
      <c r="J28" s="177">
        <v>154.51</v>
      </c>
      <c r="K28" s="177">
        <v>154.51</v>
      </c>
      <c r="L28" s="177" t="s">
        <v>467</v>
      </c>
      <c r="M28" s="177">
        <v>154.51</v>
      </c>
    </row>
    <row r="29" spans="1:13" x14ac:dyDescent="0.25">
      <c r="A29" s="177">
        <v>20</v>
      </c>
      <c r="B29" s="177" t="s">
        <v>483</v>
      </c>
      <c r="C29" s="178">
        <v>42856</v>
      </c>
      <c r="F29" s="177">
        <v>600</v>
      </c>
      <c r="G29" s="177">
        <v>600</v>
      </c>
      <c r="I29" s="177">
        <v>21</v>
      </c>
      <c r="J29" s="177">
        <v>163.46</v>
      </c>
      <c r="K29" s="177">
        <v>163.46</v>
      </c>
      <c r="L29" s="177" t="s">
        <v>467</v>
      </c>
      <c r="M29" s="177">
        <v>163.46</v>
      </c>
    </row>
    <row r="30" spans="1:13" x14ac:dyDescent="0.25">
      <c r="A30" s="177">
        <v>21</v>
      </c>
      <c r="B30" s="177" t="s">
        <v>484</v>
      </c>
      <c r="C30" s="178">
        <v>36950</v>
      </c>
      <c r="F30" s="177">
        <v>400</v>
      </c>
      <c r="G30" s="177">
        <v>400</v>
      </c>
      <c r="I30" s="177">
        <v>20</v>
      </c>
      <c r="J30" s="177">
        <v>55.76</v>
      </c>
      <c r="K30" s="177">
        <v>55.76</v>
      </c>
      <c r="L30" s="177" t="s">
        <v>476</v>
      </c>
      <c r="M30" s="177">
        <v>55.76</v>
      </c>
    </row>
    <row r="31" spans="1:13" x14ac:dyDescent="0.25">
      <c r="A31" s="177">
        <v>22</v>
      </c>
      <c r="B31" s="177" t="s">
        <v>485</v>
      </c>
      <c r="C31" s="178">
        <v>43676</v>
      </c>
      <c r="F31" s="177">
        <v>400</v>
      </c>
      <c r="G31" s="177">
        <v>400</v>
      </c>
      <c r="I31" s="177">
        <v>21</v>
      </c>
      <c r="J31" s="177">
        <v>164.13</v>
      </c>
      <c r="K31" s="177">
        <v>164.13</v>
      </c>
      <c r="L31" s="177" t="s">
        <v>467</v>
      </c>
      <c r="M31" s="177">
        <v>164.13</v>
      </c>
    </row>
    <row r="32" spans="1:13" x14ac:dyDescent="0.25">
      <c r="A32" s="177">
        <v>23</v>
      </c>
      <c r="B32" s="177" t="s">
        <v>487</v>
      </c>
      <c r="C32" s="178">
        <v>39150</v>
      </c>
      <c r="F32" s="177">
        <v>400</v>
      </c>
      <c r="G32" s="177">
        <v>400</v>
      </c>
      <c r="I32" s="177">
        <v>14</v>
      </c>
      <c r="J32" s="177">
        <v>89</v>
      </c>
      <c r="K32" s="177">
        <v>89</v>
      </c>
      <c r="L32" s="177" t="s">
        <v>476</v>
      </c>
      <c r="M32" s="177">
        <v>89</v>
      </c>
    </row>
    <row r="33" spans="1:13" x14ac:dyDescent="0.25">
      <c r="A33" s="177">
        <v>24</v>
      </c>
      <c r="B33" s="177" t="s">
        <v>488</v>
      </c>
      <c r="C33" s="178">
        <v>43778</v>
      </c>
      <c r="F33" s="177">
        <v>400</v>
      </c>
      <c r="G33" s="177">
        <v>400</v>
      </c>
      <c r="I33" s="177">
        <v>12</v>
      </c>
      <c r="J33" s="177">
        <v>102.69</v>
      </c>
      <c r="K33" s="177">
        <v>102.69</v>
      </c>
      <c r="L33" s="177" t="s">
        <v>476</v>
      </c>
      <c r="M33" s="177">
        <v>102.69</v>
      </c>
    </row>
    <row r="34" spans="1:13" x14ac:dyDescent="0.25">
      <c r="A34" s="177">
        <v>25</v>
      </c>
      <c r="B34" s="177" t="s">
        <v>489</v>
      </c>
      <c r="C34" s="178">
        <v>36704</v>
      </c>
      <c r="F34" s="177">
        <v>400</v>
      </c>
      <c r="G34" s="177">
        <v>400</v>
      </c>
      <c r="I34" s="177">
        <v>19</v>
      </c>
      <c r="J34" s="177">
        <v>114.47</v>
      </c>
      <c r="K34" s="177">
        <v>114.47</v>
      </c>
      <c r="L34" s="177" t="s">
        <v>476</v>
      </c>
      <c r="M34" s="177">
        <v>114.47</v>
      </c>
    </row>
    <row r="35" spans="1:13" x14ac:dyDescent="0.25">
      <c r="A35" s="177">
        <v>26</v>
      </c>
      <c r="B35" s="177" t="s">
        <v>491</v>
      </c>
      <c r="C35" s="178">
        <v>39664</v>
      </c>
      <c r="F35" s="177">
        <v>400</v>
      </c>
      <c r="G35" s="177">
        <v>400</v>
      </c>
      <c r="I35" s="177">
        <v>18</v>
      </c>
      <c r="J35" s="177">
        <v>129.15</v>
      </c>
      <c r="K35" s="177">
        <v>129.15</v>
      </c>
      <c r="L35" s="177" t="s">
        <v>476</v>
      </c>
      <c r="M35" s="177">
        <v>129.15</v>
      </c>
    </row>
    <row r="36" spans="1:13" x14ac:dyDescent="0.25">
      <c r="A36" s="177">
        <v>27</v>
      </c>
      <c r="B36" s="177" t="s">
        <v>492</v>
      </c>
      <c r="C36" s="178">
        <v>41115</v>
      </c>
      <c r="F36" s="177">
        <v>500</v>
      </c>
      <c r="G36" s="177">
        <v>500</v>
      </c>
      <c r="I36" s="177">
        <v>9</v>
      </c>
      <c r="J36" s="177">
        <v>24</v>
      </c>
      <c r="K36" s="177">
        <v>24</v>
      </c>
      <c r="L36" s="177" t="s">
        <v>476</v>
      </c>
      <c r="M36" s="177">
        <v>24</v>
      </c>
    </row>
    <row r="37" spans="1:13" x14ac:dyDescent="0.25">
      <c r="A37" s="177">
        <v>28</v>
      </c>
      <c r="B37" s="177" t="s">
        <v>493</v>
      </c>
      <c r="C37" s="178">
        <v>39476</v>
      </c>
      <c r="F37" s="177">
        <v>600</v>
      </c>
      <c r="G37" s="177">
        <v>600</v>
      </c>
      <c r="I37" s="177">
        <v>18</v>
      </c>
      <c r="J37" s="177">
        <v>135.06</v>
      </c>
      <c r="K37" s="177">
        <v>135.06</v>
      </c>
      <c r="L37" s="177" t="s">
        <v>467</v>
      </c>
      <c r="M37" s="177">
        <v>135.06</v>
      </c>
    </row>
    <row r="38" spans="1:13" x14ac:dyDescent="0.25">
      <c r="A38" s="177">
        <v>29</v>
      </c>
      <c r="B38" s="177" t="s">
        <v>494</v>
      </c>
      <c r="C38" s="178">
        <v>43787</v>
      </c>
      <c r="F38" s="177">
        <v>600</v>
      </c>
      <c r="G38" s="177">
        <v>600</v>
      </c>
      <c r="I38" s="177">
        <v>22</v>
      </c>
      <c r="J38" s="177">
        <v>179.76</v>
      </c>
      <c r="K38" s="177">
        <v>179.76</v>
      </c>
      <c r="L38" s="177" t="s">
        <v>467</v>
      </c>
      <c r="M38" s="177">
        <v>179.76</v>
      </c>
    </row>
    <row r="39" spans="1:13" x14ac:dyDescent="0.25">
      <c r="A39" s="177">
        <v>30</v>
      </c>
      <c r="B39" s="177" t="s">
        <v>503</v>
      </c>
      <c r="C39" s="178">
        <v>42856</v>
      </c>
      <c r="E39" s="177" t="s">
        <v>349</v>
      </c>
      <c r="F39" s="177">
        <v>500</v>
      </c>
      <c r="G39" s="177">
        <v>500</v>
      </c>
      <c r="I39" s="177">
        <v>0</v>
      </c>
      <c r="J39" s="177">
        <v>0</v>
      </c>
      <c r="K39" s="177">
        <v>0</v>
      </c>
      <c r="L39" s="177" t="s">
        <v>476</v>
      </c>
      <c r="M39" s="177">
        <v>0</v>
      </c>
    </row>
    <row r="40" spans="1:13" x14ac:dyDescent="0.25">
      <c r="A40" s="177">
        <v>31</v>
      </c>
      <c r="B40" s="177" t="s">
        <v>496</v>
      </c>
      <c r="C40" s="178">
        <v>41030</v>
      </c>
      <c r="F40" s="177">
        <v>400</v>
      </c>
      <c r="G40" s="177">
        <v>400</v>
      </c>
      <c r="I40" s="177">
        <v>21</v>
      </c>
      <c r="J40" s="177">
        <v>162.16999999999999</v>
      </c>
      <c r="K40" s="177">
        <v>162.16999999999999</v>
      </c>
      <c r="L40" s="177" t="s">
        <v>467</v>
      </c>
      <c r="M40" s="177">
        <v>162.16999999999999</v>
      </c>
    </row>
    <row r="41" spans="1:13" x14ac:dyDescent="0.25">
      <c r="J41" s="177">
        <f>SUM(J10:J40)</f>
        <v>3807.9000000000005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5310-032E-47F3-86A0-1F6F79FC41C9}">
  <dimension ref="A1:M41"/>
  <sheetViews>
    <sheetView topLeftCell="A15" workbookViewId="0">
      <selection activeCell="J42" sqref="J42"/>
    </sheetView>
  </sheetViews>
  <sheetFormatPr defaultColWidth="8.83203125" defaultRowHeight="15" x14ac:dyDescent="0.25"/>
  <cols>
    <col min="1" max="16384" width="8.83203125" style="174"/>
  </cols>
  <sheetData>
    <row r="1" spans="1:13" x14ac:dyDescent="0.25">
      <c r="A1" s="174" t="s">
        <v>446</v>
      </c>
    </row>
    <row r="2" spans="1:13" x14ac:dyDescent="0.25">
      <c r="A2" s="174" t="s">
        <v>587</v>
      </c>
    </row>
    <row r="3" spans="1:13" x14ac:dyDescent="0.25">
      <c r="A3" s="174" t="s">
        <v>448</v>
      </c>
      <c r="B3" s="174" t="s">
        <v>449</v>
      </c>
      <c r="C3" s="174" t="s">
        <v>423</v>
      </c>
      <c r="D3" s="174" t="s">
        <v>450</v>
      </c>
    </row>
    <row r="4" spans="1:13" x14ac:dyDescent="0.25">
      <c r="A4" s="174" t="s">
        <v>451</v>
      </c>
      <c r="B4" s="174">
        <v>20</v>
      </c>
      <c r="C4" s="174">
        <v>3394.87</v>
      </c>
      <c r="D4" s="174">
        <v>169.74</v>
      </c>
    </row>
    <row r="5" spans="1:13" x14ac:dyDescent="0.25">
      <c r="A5" s="174" t="s">
        <v>452</v>
      </c>
      <c r="B5" s="174">
        <v>11</v>
      </c>
      <c r="C5" s="174">
        <v>650.53</v>
      </c>
      <c r="D5" s="174">
        <v>59.14</v>
      </c>
    </row>
    <row r="6" spans="1:13" x14ac:dyDescent="0.25">
      <c r="A6" s="174" t="s">
        <v>453</v>
      </c>
      <c r="B6" s="174">
        <v>5</v>
      </c>
      <c r="C6" s="174" t="s">
        <v>454</v>
      </c>
      <c r="D6" s="174" t="s">
        <v>454</v>
      </c>
    </row>
    <row r="7" spans="1:13" x14ac:dyDescent="0.25">
      <c r="A7" s="174" t="s">
        <v>455</v>
      </c>
      <c r="B7" s="174">
        <v>25</v>
      </c>
      <c r="C7" s="174" t="s">
        <v>454</v>
      </c>
      <c r="D7" s="174" t="s">
        <v>454</v>
      </c>
    </row>
    <row r="9" spans="1:13" x14ac:dyDescent="0.25">
      <c r="A9" s="174" t="s">
        <v>456</v>
      </c>
      <c r="B9" s="174" t="s">
        <v>457</v>
      </c>
      <c r="C9" s="174" t="s">
        <v>160</v>
      </c>
      <c r="D9" s="174" t="s">
        <v>458</v>
      </c>
      <c r="E9" s="174" t="s">
        <v>459</v>
      </c>
      <c r="F9" s="174" t="s">
        <v>460</v>
      </c>
      <c r="G9" s="174" t="s">
        <v>461</v>
      </c>
      <c r="H9" s="174" t="s">
        <v>462</v>
      </c>
      <c r="I9" s="174" t="s">
        <v>463</v>
      </c>
      <c r="J9" s="174" t="s">
        <v>423</v>
      </c>
      <c r="K9" s="174" t="s">
        <v>450</v>
      </c>
      <c r="L9" s="174" t="s">
        <v>464</v>
      </c>
      <c r="M9" s="174" t="s">
        <v>588</v>
      </c>
    </row>
    <row r="10" spans="1:13" x14ac:dyDescent="0.25">
      <c r="A10" s="174">
        <v>1</v>
      </c>
      <c r="B10" s="174" t="s">
        <v>553</v>
      </c>
      <c r="C10" s="175">
        <v>44083</v>
      </c>
      <c r="G10" s="174">
        <v>400</v>
      </c>
      <c r="I10" s="174">
        <v>23</v>
      </c>
      <c r="J10" s="174">
        <v>183.96</v>
      </c>
      <c r="K10" s="174">
        <v>183.96</v>
      </c>
      <c r="L10" s="174" t="s">
        <v>467</v>
      </c>
      <c r="M10" s="174">
        <v>183.96</v>
      </c>
    </row>
    <row r="11" spans="1:13" x14ac:dyDescent="0.25">
      <c r="A11" s="174">
        <v>2</v>
      </c>
      <c r="B11" s="174" t="s">
        <v>466</v>
      </c>
      <c r="C11" s="175">
        <v>41407</v>
      </c>
      <c r="F11" s="174">
        <v>600</v>
      </c>
      <c r="G11" s="174">
        <v>600</v>
      </c>
      <c r="I11" s="174">
        <v>23</v>
      </c>
      <c r="J11" s="174">
        <v>186.32</v>
      </c>
      <c r="K11" s="174">
        <v>186.32</v>
      </c>
      <c r="L11" s="174" t="s">
        <v>467</v>
      </c>
      <c r="M11" s="174">
        <v>186.32</v>
      </c>
    </row>
    <row r="12" spans="1:13" x14ac:dyDescent="0.25">
      <c r="A12" s="174">
        <v>3</v>
      </c>
      <c r="B12" s="174" t="s">
        <v>469</v>
      </c>
      <c r="C12" s="175">
        <v>38790</v>
      </c>
      <c r="F12" s="174">
        <v>400</v>
      </c>
      <c r="G12" s="174">
        <v>400</v>
      </c>
      <c r="I12" s="174">
        <v>17</v>
      </c>
      <c r="J12" s="174">
        <v>144.53</v>
      </c>
      <c r="K12" s="174">
        <v>144.53</v>
      </c>
      <c r="L12" s="174" t="s">
        <v>467</v>
      </c>
      <c r="M12" s="174">
        <v>144.53</v>
      </c>
    </row>
    <row r="13" spans="1:13" x14ac:dyDescent="0.25">
      <c r="A13" s="174">
        <v>4</v>
      </c>
      <c r="B13" s="174" t="s">
        <v>471</v>
      </c>
      <c r="C13" s="175">
        <v>42534</v>
      </c>
      <c r="F13" s="174">
        <v>600</v>
      </c>
      <c r="G13" s="174">
        <v>600</v>
      </c>
      <c r="I13" s="174">
        <v>19</v>
      </c>
      <c r="J13" s="174">
        <v>193.92</v>
      </c>
      <c r="K13" s="174">
        <v>193.92</v>
      </c>
      <c r="L13" s="174" t="s">
        <v>467</v>
      </c>
      <c r="M13" s="174">
        <v>193.92</v>
      </c>
    </row>
    <row r="14" spans="1:13" x14ac:dyDescent="0.25">
      <c r="A14" s="174">
        <v>5</v>
      </c>
      <c r="B14" s="174" t="s">
        <v>472</v>
      </c>
      <c r="C14" s="175">
        <v>38412</v>
      </c>
      <c r="F14" s="174">
        <v>600</v>
      </c>
      <c r="G14" s="174">
        <v>600</v>
      </c>
      <c r="I14" s="174">
        <v>19</v>
      </c>
      <c r="J14" s="174">
        <v>175.85</v>
      </c>
      <c r="K14" s="174">
        <v>175.85</v>
      </c>
      <c r="L14" s="174" t="s">
        <v>467</v>
      </c>
      <c r="M14" s="174">
        <v>175.85</v>
      </c>
    </row>
    <row r="15" spans="1:13" x14ac:dyDescent="0.25">
      <c r="A15" s="174">
        <v>6</v>
      </c>
      <c r="B15" s="174" t="s">
        <v>570</v>
      </c>
      <c r="C15" s="175">
        <v>38257</v>
      </c>
      <c r="F15" s="174">
        <v>600</v>
      </c>
      <c r="G15" s="174">
        <v>600</v>
      </c>
      <c r="I15" s="174">
        <v>24</v>
      </c>
      <c r="J15" s="174">
        <v>193.87</v>
      </c>
      <c r="K15" s="174">
        <v>193.87</v>
      </c>
      <c r="L15" s="174" t="s">
        <v>467</v>
      </c>
      <c r="M15" s="174">
        <v>193.87</v>
      </c>
    </row>
    <row r="16" spans="1:13" x14ac:dyDescent="0.25">
      <c r="A16" s="174">
        <v>7</v>
      </c>
      <c r="B16" s="174" t="s">
        <v>507</v>
      </c>
      <c r="C16" s="175">
        <v>43893</v>
      </c>
      <c r="E16" s="174" t="s">
        <v>347</v>
      </c>
      <c r="F16" s="174">
        <v>400</v>
      </c>
      <c r="G16" s="174">
        <v>400</v>
      </c>
      <c r="I16" s="174">
        <v>19</v>
      </c>
      <c r="J16" s="174">
        <v>155.88</v>
      </c>
      <c r="K16" s="174">
        <v>155.88</v>
      </c>
      <c r="L16" s="174" t="s">
        <v>467</v>
      </c>
      <c r="M16" s="174">
        <v>155.88</v>
      </c>
    </row>
    <row r="17" spans="1:13" x14ac:dyDescent="0.25">
      <c r="A17" s="174">
        <v>8</v>
      </c>
      <c r="B17" s="174" t="s">
        <v>554</v>
      </c>
      <c r="C17" s="175">
        <v>44089</v>
      </c>
      <c r="G17" s="174">
        <v>400</v>
      </c>
      <c r="I17" s="174">
        <v>9</v>
      </c>
      <c r="J17" s="174">
        <v>72.73</v>
      </c>
      <c r="K17" s="174">
        <v>72.73</v>
      </c>
      <c r="L17" s="174" t="s">
        <v>476</v>
      </c>
      <c r="M17" s="174">
        <v>72.73</v>
      </c>
    </row>
    <row r="18" spans="1:13" x14ac:dyDescent="0.25">
      <c r="A18" s="174">
        <v>9</v>
      </c>
      <c r="B18" s="174" t="s">
        <v>502</v>
      </c>
      <c r="C18" s="175">
        <v>36587</v>
      </c>
      <c r="E18" s="174" t="s">
        <v>349</v>
      </c>
      <c r="F18" s="174">
        <v>100</v>
      </c>
      <c r="G18" s="174">
        <v>200</v>
      </c>
      <c r="I18" s="174">
        <v>0</v>
      </c>
      <c r="J18" s="174">
        <v>0</v>
      </c>
      <c r="K18" s="174">
        <v>0</v>
      </c>
      <c r="L18" s="174" t="s">
        <v>476</v>
      </c>
      <c r="M18" s="174">
        <v>0</v>
      </c>
    </row>
    <row r="19" spans="1:13" x14ac:dyDescent="0.25">
      <c r="A19" s="174">
        <v>10</v>
      </c>
      <c r="B19" s="174" t="s">
        <v>542</v>
      </c>
      <c r="C19" s="175">
        <v>44018</v>
      </c>
      <c r="F19" s="174">
        <v>400</v>
      </c>
      <c r="I19" s="174">
        <v>24</v>
      </c>
      <c r="J19" s="174">
        <v>189.51</v>
      </c>
      <c r="K19" s="174">
        <v>189.51</v>
      </c>
      <c r="L19" s="174" t="s">
        <v>467</v>
      </c>
      <c r="M19" s="174">
        <v>189.51</v>
      </c>
    </row>
    <row r="20" spans="1:13" x14ac:dyDescent="0.25">
      <c r="A20" s="174">
        <v>11</v>
      </c>
      <c r="B20" s="174" t="s">
        <v>475</v>
      </c>
      <c r="C20" s="175">
        <v>43087</v>
      </c>
      <c r="F20" s="174">
        <v>400</v>
      </c>
      <c r="G20" s="174">
        <v>400</v>
      </c>
      <c r="I20" s="174">
        <v>18</v>
      </c>
      <c r="J20" s="174">
        <v>133.33000000000001</v>
      </c>
      <c r="K20" s="174">
        <v>133.33000000000001</v>
      </c>
      <c r="L20" s="174" t="s">
        <v>467</v>
      </c>
      <c r="M20" s="174">
        <v>133.33000000000001</v>
      </c>
    </row>
    <row r="21" spans="1:13" x14ac:dyDescent="0.25">
      <c r="A21" s="174">
        <v>12</v>
      </c>
      <c r="B21" s="174" t="s">
        <v>477</v>
      </c>
      <c r="C21" s="175">
        <v>39084</v>
      </c>
      <c r="F21" s="174">
        <v>400</v>
      </c>
      <c r="G21" s="174">
        <v>400</v>
      </c>
      <c r="I21" s="174">
        <v>19</v>
      </c>
      <c r="J21" s="174">
        <v>150.35</v>
      </c>
      <c r="K21" s="174">
        <v>150.35</v>
      </c>
      <c r="L21" s="174" t="s">
        <v>467</v>
      </c>
      <c r="M21" s="174">
        <v>150.35</v>
      </c>
    </row>
    <row r="22" spans="1:13" x14ac:dyDescent="0.25">
      <c r="A22" s="174">
        <v>13</v>
      </c>
      <c r="B22" s="174" t="s">
        <v>478</v>
      </c>
      <c r="C22" s="175">
        <v>43003</v>
      </c>
      <c r="F22" s="174">
        <v>400</v>
      </c>
      <c r="G22" s="174">
        <v>400</v>
      </c>
      <c r="I22" s="174">
        <v>19</v>
      </c>
      <c r="J22" s="174">
        <v>149.30000000000001</v>
      </c>
      <c r="K22" s="174">
        <v>149.30000000000001</v>
      </c>
      <c r="L22" s="174" t="s">
        <v>467</v>
      </c>
      <c r="M22" s="174">
        <v>149.30000000000001</v>
      </c>
    </row>
    <row r="23" spans="1:13" x14ac:dyDescent="0.25">
      <c r="A23" s="174">
        <v>14</v>
      </c>
      <c r="B23" s="174" t="s">
        <v>543</v>
      </c>
      <c r="C23" s="175">
        <v>43726</v>
      </c>
      <c r="F23" s="174">
        <v>400</v>
      </c>
      <c r="G23" s="174">
        <v>400</v>
      </c>
      <c r="I23" s="174">
        <v>19</v>
      </c>
      <c r="J23" s="174">
        <v>151.07</v>
      </c>
      <c r="K23" s="174">
        <v>151.07</v>
      </c>
      <c r="L23" s="174" t="s">
        <v>467</v>
      </c>
      <c r="M23" s="174">
        <v>151.07</v>
      </c>
    </row>
    <row r="24" spans="1:13" x14ac:dyDescent="0.25">
      <c r="A24" s="174">
        <v>15</v>
      </c>
      <c r="B24" s="174" t="s">
        <v>479</v>
      </c>
      <c r="C24" s="175">
        <v>41162</v>
      </c>
      <c r="F24" s="174">
        <v>400</v>
      </c>
      <c r="G24" s="174">
        <v>400</v>
      </c>
      <c r="I24" s="174">
        <v>19</v>
      </c>
      <c r="J24" s="174">
        <v>153.13</v>
      </c>
      <c r="K24" s="174">
        <v>153.13</v>
      </c>
      <c r="L24" s="174" t="s">
        <v>467</v>
      </c>
      <c r="M24" s="174">
        <v>153.13</v>
      </c>
    </row>
    <row r="25" spans="1:13" x14ac:dyDescent="0.25">
      <c r="A25" s="174">
        <v>16</v>
      </c>
      <c r="B25" s="174" t="s">
        <v>571</v>
      </c>
      <c r="C25" s="175">
        <v>44153</v>
      </c>
      <c r="F25" s="174">
        <v>600</v>
      </c>
      <c r="G25" s="174">
        <v>600</v>
      </c>
      <c r="I25" s="174">
        <v>23</v>
      </c>
      <c r="J25" s="174">
        <v>185.17</v>
      </c>
      <c r="K25" s="174">
        <v>185.17</v>
      </c>
      <c r="L25" s="174" t="s">
        <v>467</v>
      </c>
      <c r="M25" s="174">
        <v>185.17</v>
      </c>
    </row>
    <row r="26" spans="1:13" x14ac:dyDescent="0.25">
      <c r="A26" s="174">
        <v>17</v>
      </c>
      <c r="B26" s="174" t="s">
        <v>563</v>
      </c>
      <c r="C26" s="175">
        <v>44116</v>
      </c>
      <c r="G26" s="174">
        <v>300</v>
      </c>
      <c r="I26" s="174">
        <v>0</v>
      </c>
      <c r="J26" s="174">
        <v>0</v>
      </c>
      <c r="K26" s="174">
        <v>0</v>
      </c>
      <c r="L26" s="174" t="s">
        <v>476</v>
      </c>
      <c r="M26" s="174">
        <v>0</v>
      </c>
    </row>
    <row r="27" spans="1:13" x14ac:dyDescent="0.25">
      <c r="A27" s="174">
        <v>18</v>
      </c>
      <c r="B27" s="174" t="s">
        <v>481</v>
      </c>
      <c r="C27" s="175">
        <v>39281</v>
      </c>
      <c r="F27" s="174">
        <v>600</v>
      </c>
      <c r="G27" s="174">
        <v>600</v>
      </c>
      <c r="I27" s="174">
        <v>7</v>
      </c>
      <c r="J27" s="174">
        <v>57.95</v>
      </c>
      <c r="K27" s="174">
        <v>57.95</v>
      </c>
      <c r="L27" s="174" t="s">
        <v>476</v>
      </c>
      <c r="M27" s="174">
        <v>57.95</v>
      </c>
    </row>
    <row r="28" spans="1:13" x14ac:dyDescent="0.25">
      <c r="A28" s="174">
        <v>19</v>
      </c>
      <c r="B28" s="174" t="s">
        <v>482</v>
      </c>
      <c r="C28" s="175">
        <v>36578</v>
      </c>
      <c r="F28" s="174">
        <v>400</v>
      </c>
      <c r="G28" s="174">
        <v>400</v>
      </c>
      <c r="I28" s="174">
        <v>19</v>
      </c>
      <c r="J28" s="174">
        <v>162.91</v>
      </c>
      <c r="K28" s="174">
        <v>162.91</v>
      </c>
      <c r="L28" s="174" t="s">
        <v>467</v>
      </c>
      <c r="M28" s="174">
        <v>162.91</v>
      </c>
    </row>
    <row r="29" spans="1:13" x14ac:dyDescent="0.25">
      <c r="A29" s="174">
        <v>20</v>
      </c>
      <c r="B29" s="174" t="s">
        <v>483</v>
      </c>
      <c r="C29" s="175">
        <v>42856</v>
      </c>
      <c r="F29" s="174">
        <v>600</v>
      </c>
      <c r="G29" s="174">
        <v>600</v>
      </c>
      <c r="I29" s="174">
        <v>23</v>
      </c>
      <c r="J29" s="174">
        <v>194.15</v>
      </c>
      <c r="K29" s="174">
        <v>194.15</v>
      </c>
      <c r="L29" s="174" t="s">
        <v>467</v>
      </c>
      <c r="M29" s="174">
        <v>194.15</v>
      </c>
    </row>
    <row r="30" spans="1:13" x14ac:dyDescent="0.25">
      <c r="A30" s="174">
        <v>21</v>
      </c>
      <c r="B30" s="174" t="s">
        <v>484</v>
      </c>
      <c r="C30" s="175">
        <v>36950</v>
      </c>
      <c r="F30" s="174">
        <v>400</v>
      </c>
      <c r="G30" s="174">
        <v>400</v>
      </c>
      <c r="I30" s="174">
        <v>18</v>
      </c>
      <c r="J30" s="174">
        <v>42.75</v>
      </c>
      <c r="K30" s="174">
        <v>42.75</v>
      </c>
      <c r="L30" s="174" t="s">
        <v>476</v>
      </c>
      <c r="M30" s="174">
        <v>42.75</v>
      </c>
    </row>
    <row r="31" spans="1:13" x14ac:dyDescent="0.25">
      <c r="A31" s="174">
        <v>22</v>
      </c>
      <c r="B31" s="174" t="s">
        <v>485</v>
      </c>
      <c r="C31" s="175">
        <v>43676</v>
      </c>
      <c r="F31" s="174">
        <v>400</v>
      </c>
      <c r="G31" s="174">
        <v>400</v>
      </c>
      <c r="I31" s="174">
        <v>24</v>
      </c>
      <c r="J31" s="174">
        <v>173.19</v>
      </c>
      <c r="K31" s="174">
        <v>173.19</v>
      </c>
      <c r="L31" s="174" t="s">
        <v>467</v>
      </c>
      <c r="M31" s="174">
        <v>173.19</v>
      </c>
    </row>
    <row r="32" spans="1:13" x14ac:dyDescent="0.25">
      <c r="A32" s="174">
        <v>23</v>
      </c>
      <c r="B32" s="174" t="s">
        <v>487</v>
      </c>
      <c r="C32" s="175">
        <v>39150</v>
      </c>
      <c r="F32" s="174">
        <v>400</v>
      </c>
      <c r="G32" s="174">
        <v>400</v>
      </c>
      <c r="I32" s="174">
        <v>17</v>
      </c>
      <c r="J32" s="174">
        <v>105.87</v>
      </c>
      <c r="K32" s="174">
        <v>105.87</v>
      </c>
      <c r="L32" s="174" t="s">
        <v>476</v>
      </c>
      <c r="M32" s="174">
        <v>105.87</v>
      </c>
    </row>
    <row r="33" spans="1:13" x14ac:dyDescent="0.25">
      <c r="A33" s="174">
        <v>24</v>
      </c>
      <c r="B33" s="174" t="s">
        <v>488</v>
      </c>
      <c r="C33" s="175">
        <v>43778</v>
      </c>
      <c r="F33" s="174">
        <v>400</v>
      </c>
      <c r="G33" s="174">
        <v>400</v>
      </c>
      <c r="I33" s="174">
        <v>15</v>
      </c>
      <c r="J33" s="174">
        <v>123.8</v>
      </c>
      <c r="K33" s="174">
        <v>123.8</v>
      </c>
      <c r="L33" s="174" t="s">
        <v>476</v>
      </c>
      <c r="M33" s="174">
        <v>123.8</v>
      </c>
    </row>
    <row r="34" spans="1:13" x14ac:dyDescent="0.25">
      <c r="A34" s="174">
        <v>25</v>
      </c>
      <c r="B34" s="174" t="s">
        <v>489</v>
      </c>
      <c r="C34" s="175">
        <v>36704</v>
      </c>
      <c r="F34" s="174">
        <v>400</v>
      </c>
      <c r="G34" s="174">
        <v>400</v>
      </c>
      <c r="I34" s="174">
        <v>20</v>
      </c>
      <c r="J34" s="174">
        <v>110.66</v>
      </c>
      <c r="K34" s="174">
        <v>110.66</v>
      </c>
      <c r="L34" s="174" t="s">
        <v>476</v>
      </c>
      <c r="M34" s="174">
        <v>110.66</v>
      </c>
    </row>
    <row r="35" spans="1:13" x14ac:dyDescent="0.25">
      <c r="A35" s="174">
        <v>26</v>
      </c>
      <c r="B35" s="174" t="s">
        <v>491</v>
      </c>
      <c r="C35" s="175">
        <v>39664</v>
      </c>
      <c r="F35" s="174">
        <v>400</v>
      </c>
      <c r="G35" s="174">
        <v>400</v>
      </c>
      <c r="I35" s="174">
        <v>18</v>
      </c>
      <c r="J35" s="174">
        <v>135.07</v>
      </c>
      <c r="K35" s="174">
        <v>135.07</v>
      </c>
      <c r="L35" s="174" t="s">
        <v>467</v>
      </c>
      <c r="M35" s="174">
        <v>135.07</v>
      </c>
    </row>
    <row r="36" spans="1:13" x14ac:dyDescent="0.25">
      <c r="A36" s="174">
        <v>27</v>
      </c>
      <c r="B36" s="174" t="s">
        <v>492</v>
      </c>
      <c r="C36" s="175">
        <v>41115</v>
      </c>
      <c r="F36" s="174">
        <v>500</v>
      </c>
      <c r="G36" s="174">
        <v>500</v>
      </c>
      <c r="I36" s="174">
        <v>4</v>
      </c>
      <c r="J36" s="174">
        <v>14.5</v>
      </c>
      <c r="K36" s="174">
        <v>14.5</v>
      </c>
      <c r="L36" s="174" t="s">
        <v>476</v>
      </c>
      <c r="M36" s="174">
        <v>14.5</v>
      </c>
    </row>
    <row r="37" spans="1:13" x14ac:dyDescent="0.25">
      <c r="A37" s="174">
        <v>28</v>
      </c>
      <c r="B37" s="174" t="s">
        <v>493</v>
      </c>
      <c r="C37" s="175">
        <v>39476</v>
      </c>
      <c r="F37" s="174">
        <v>600</v>
      </c>
      <c r="G37" s="174">
        <v>600</v>
      </c>
      <c r="I37" s="174">
        <v>18</v>
      </c>
      <c r="J37" s="174">
        <v>122.27</v>
      </c>
      <c r="K37" s="174">
        <v>122.27</v>
      </c>
      <c r="L37" s="174" t="s">
        <v>476</v>
      </c>
      <c r="M37" s="174">
        <v>122.27</v>
      </c>
    </row>
    <row r="38" spans="1:13" x14ac:dyDescent="0.25">
      <c r="A38" s="174">
        <v>29</v>
      </c>
      <c r="B38" s="174" t="s">
        <v>494</v>
      </c>
      <c r="C38" s="175">
        <v>43787</v>
      </c>
      <c r="F38" s="174">
        <v>600</v>
      </c>
      <c r="G38" s="174">
        <v>600</v>
      </c>
      <c r="I38" s="174">
        <v>24</v>
      </c>
      <c r="J38" s="174">
        <v>195.72</v>
      </c>
      <c r="K38" s="174">
        <v>195.72</v>
      </c>
      <c r="L38" s="174" t="s">
        <v>467</v>
      </c>
      <c r="M38" s="174">
        <v>195.72</v>
      </c>
    </row>
    <row r="39" spans="1:13" x14ac:dyDescent="0.25">
      <c r="A39" s="174">
        <v>30</v>
      </c>
      <c r="B39" s="174" t="s">
        <v>503</v>
      </c>
      <c r="C39" s="175">
        <v>42856</v>
      </c>
      <c r="E39" s="174" t="s">
        <v>349</v>
      </c>
      <c r="F39" s="174">
        <v>500</v>
      </c>
      <c r="G39" s="174">
        <v>500</v>
      </c>
      <c r="I39" s="174">
        <v>0</v>
      </c>
      <c r="J39" s="174">
        <v>0</v>
      </c>
      <c r="K39" s="174">
        <v>0</v>
      </c>
      <c r="L39" s="174" t="s">
        <v>476</v>
      </c>
      <c r="M39" s="174">
        <v>0</v>
      </c>
    </row>
    <row r="40" spans="1:13" x14ac:dyDescent="0.25">
      <c r="A40" s="174">
        <v>31</v>
      </c>
      <c r="B40" s="174" t="s">
        <v>496</v>
      </c>
      <c r="C40" s="175">
        <v>41030</v>
      </c>
      <c r="F40" s="174">
        <v>400</v>
      </c>
      <c r="G40" s="174">
        <v>400</v>
      </c>
      <c r="I40" s="174">
        <v>25</v>
      </c>
      <c r="J40" s="174">
        <v>187.64</v>
      </c>
      <c r="K40" s="174">
        <v>187.64</v>
      </c>
      <c r="L40" s="174" t="s">
        <v>467</v>
      </c>
      <c r="M40" s="174">
        <v>187.64</v>
      </c>
    </row>
    <row r="41" spans="1:13" x14ac:dyDescent="0.25">
      <c r="J41" s="174">
        <f>SUM(J10:J40)</f>
        <v>4045.3999999999996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50A4-2A2E-4A96-BEF9-9A7B4F724D23}">
  <dimension ref="A1:M41"/>
  <sheetViews>
    <sheetView topLeftCell="A17" workbookViewId="0">
      <selection activeCell="J41" sqref="J41"/>
    </sheetView>
  </sheetViews>
  <sheetFormatPr defaultColWidth="8.83203125" defaultRowHeight="15" x14ac:dyDescent="0.25"/>
  <cols>
    <col min="1" max="2" width="8.83203125" style="181"/>
    <col min="3" max="3" width="10.5" style="181" bestFit="1" customWidth="1"/>
    <col min="4" max="16384" width="8.83203125" style="181"/>
  </cols>
  <sheetData>
    <row r="1" spans="1:13" x14ac:dyDescent="0.25">
      <c r="A1" s="181" t="s">
        <v>446</v>
      </c>
    </row>
    <row r="2" spans="1:13" x14ac:dyDescent="0.25">
      <c r="A2" s="181" t="s">
        <v>596</v>
      </c>
    </row>
    <row r="3" spans="1:13" x14ac:dyDescent="0.25">
      <c r="A3" s="181" t="s">
        <v>448</v>
      </c>
      <c r="B3" s="181" t="s">
        <v>449</v>
      </c>
      <c r="C3" s="181" t="s">
        <v>423</v>
      </c>
      <c r="D3" s="181" t="s">
        <v>450</v>
      </c>
    </row>
    <row r="4" spans="1:13" x14ac:dyDescent="0.25">
      <c r="A4" s="181" t="s">
        <v>451</v>
      </c>
      <c r="B4" s="181">
        <v>17</v>
      </c>
      <c r="C4" s="181">
        <v>2853.24</v>
      </c>
      <c r="D4" s="181">
        <v>167.84</v>
      </c>
    </row>
    <row r="5" spans="1:13" x14ac:dyDescent="0.25">
      <c r="A5" s="181" t="s">
        <v>452</v>
      </c>
      <c r="B5" s="181">
        <v>14</v>
      </c>
      <c r="C5" s="181">
        <v>993.37</v>
      </c>
      <c r="D5" s="181">
        <v>70.959999999999994</v>
      </c>
    </row>
    <row r="6" spans="1:13" x14ac:dyDescent="0.25">
      <c r="A6" s="181" t="s">
        <v>453</v>
      </c>
      <c r="B6" s="181">
        <v>8</v>
      </c>
      <c r="C6" s="181" t="s">
        <v>454</v>
      </c>
      <c r="D6" s="181" t="s">
        <v>454</v>
      </c>
    </row>
    <row r="7" spans="1:13" x14ac:dyDescent="0.25">
      <c r="A7" s="181" t="s">
        <v>455</v>
      </c>
      <c r="B7" s="181">
        <v>25</v>
      </c>
      <c r="C7" s="181" t="s">
        <v>454</v>
      </c>
      <c r="D7" s="181" t="s">
        <v>454</v>
      </c>
    </row>
    <row r="9" spans="1:13" x14ac:dyDescent="0.25">
      <c r="A9" s="181" t="s">
        <v>456</v>
      </c>
      <c r="B9" s="181" t="s">
        <v>457</v>
      </c>
      <c r="C9" s="181" t="s">
        <v>160</v>
      </c>
      <c r="D9" s="181" t="s">
        <v>458</v>
      </c>
      <c r="E9" s="181" t="s">
        <v>459</v>
      </c>
      <c r="F9" s="181" t="s">
        <v>460</v>
      </c>
      <c r="G9" s="181" t="s">
        <v>461</v>
      </c>
      <c r="H9" s="181" t="s">
        <v>462</v>
      </c>
      <c r="I9" s="181" t="s">
        <v>463</v>
      </c>
      <c r="J9" s="181" t="s">
        <v>423</v>
      </c>
      <c r="K9" s="181" t="s">
        <v>450</v>
      </c>
      <c r="L9" s="181" t="s">
        <v>464</v>
      </c>
      <c r="M9" s="181" t="s">
        <v>597</v>
      </c>
    </row>
    <row r="10" spans="1:13" x14ac:dyDescent="0.25">
      <c r="A10" s="181">
        <v>1</v>
      </c>
      <c r="B10" s="181" t="s">
        <v>553</v>
      </c>
      <c r="C10" s="182">
        <v>44083</v>
      </c>
      <c r="G10" s="181">
        <v>400</v>
      </c>
      <c r="I10" s="181">
        <v>22</v>
      </c>
      <c r="J10" s="181">
        <v>186.19</v>
      </c>
      <c r="K10" s="181">
        <v>186.19</v>
      </c>
      <c r="L10" s="181" t="s">
        <v>467</v>
      </c>
      <c r="M10" s="181">
        <v>186.19</v>
      </c>
    </row>
    <row r="11" spans="1:13" x14ac:dyDescent="0.25">
      <c r="A11" s="181">
        <v>2</v>
      </c>
      <c r="B11" s="181" t="s">
        <v>466</v>
      </c>
      <c r="C11" s="182">
        <v>41407</v>
      </c>
      <c r="F11" s="181">
        <v>600</v>
      </c>
      <c r="G11" s="181">
        <v>600</v>
      </c>
      <c r="I11" s="181">
        <v>22</v>
      </c>
      <c r="J11" s="181">
        <v>183.41</v>
      </c>
      <c r="K11" s="181">
        <v>183.41</v>
      </c>
      <c r="L11" s="181" t="s">
        <v>467</v>
      </c>
      <c r="M11" s="181">
        <v>183.41</v>
      </c>
    </row>
    <row r="12" spans="1:13" x14ac:dyDescent="0.25">
      <c r="A12" s="181">
        <v>3</v>
      </c>
      <c r="B12" s="181" t="s">
        <v>469</v>
      </c>
      <c r="C12" s="182">
        <v>38790</v>
      </c>
      <c r="F12" s="181">
        <v>400</v>
      </c>
      <c r="G12" s="181">
        <v>400</v>
      </c>
      <c r="I12" s="181">
        <v>17</v>
      </c>
      <c r="J12" s="181">
        <v>145.56</v>
      </c>
      <c r="K12" s="181">
        <v>145.56</v>
      </c>
      <c r="L12" s="181" t="s">
        <v>467</v>
      </c>
      <c r="M12" s="181">
        <v>145.56</v>
      </c>
    </row>
    <row r="13" spans="1:13" x14ac:dyDescent="0.25">
      <c r="A13" s="181">
        <v>4</v>
      </c>
      <c r="B13" s="181" t="s">
        <v>471</v>
      </c>
      <c r="C13" s="182">
        <v>42534</v>
      </c>
      <c r="F13" s="181">
        <v>600</v>
      </c>
      <c r="G13" s="181">
        <v>600</v>
      </c>
      <c r="I13" s="181">
        <v>18</v>
      </c>
      <c r="J13" s="181">
        <v>183.7</v>
      </c>
      <c r="K13" s="181">
        <v>183.7</v>
      </c>
      <c r="L13" s="181" t="s">
        <v>467</v>
      </c>
      <c r="M13" s="181">
        <v>183.7</v>
      </c>
    </row>
    <row r="14" spans="1:13" x14ac:dyDescent="0.25">
      <c r="A14" s="181">
        <v>5</v>
      </c>
      <c r="B14" s="181" t="s">
        <v>472</v>
      </c>
      <c r="C14" s="182">
        <v>38412</v>
      </c>
      <c r="F14" s="181">
        <v>600</v>
      </c>
      <c r="G14" s="181">
        <v>600</v>
      </c>
      <c r="I14" s="181">
        <v>18</v>
      </c>
      <c r="J14" s="181">
        <v>170.75</v>
      </c>
      <c r="K14" s="181">
        <v>170.75</v>
      </c>
      <c r="L14" s="181" t="s">
        <v>467</v>
      </c>
      <c r="M14" s="181">
        <v>170.75</v>
      </c>
    </row>
    <row r="15" spans="1:13" x14ac:dyDescent="0.25">
      <c r="A15" s="181">
        <v>6</v>
      </c>
      <c r="B15" s="181" t="s">
        <v>570</v>
      </c>
      <c r="C15" s="182">
        <v>38257</v>
      </c>
      <c r="F15" s="181">
        <v>600</v>
      </c>
      <c r="G15" s="181">
        <v>600</v>
      </c>
      <c r="I15" s="181">
        <v>25</v>
      </c>
      <c r="J15" s="181">
        <v>188.51</v>
      </c>
      <c r="K15" s="181">
        <v>188.51</v>
      </c>
      <c r="L15" s="181" t="s">
        <v>467</v>
      </c>
      <c r="M15" s="181">
        <v>188.51</v>
      </c>
    </row>
    <row r="16" spans="1:13" x14ac:dyDescent="0.25">
      <c r="A16" s="181">
        <v>7</v>
      </c>
      <c r="B16" s="181" t="s">
        <v>507</v>
      </c>
      <c r="C16" s="182">
        <v>43893</v>
      </c>
      <c r="E16" s="181" t="s">
        <v>347</v>
      </c>
      <c r="F16" s="181">
        <v>400</v>
      </c>
      <c r="G16" s="181">
        <v>400</v>
      </c>
      <c r="I16" s="181">
        <v>17</v>
      </c>
      <c r="J16" s="181">
        <v>142.81</v>
      </c>
      <c r="K16" s="181">
        <v>142.81</v>
      </c>
      <c r="L16" s="181" t="s">
        <v>467</v>
      </c>
      <c r="M16" s="181">
        <v>142.81</v>
      </c>
    </row>
    <row r="17" spans="1:13" x14ac:dyDescent="0.25">
      <c r="A17" s="181">
        <v>8</v>
      </c>
      <c r="B17" s="181" t="s">
        <v>554</v>
      </c>
      <c r="C17" s="182">
        <v>44089</v>
      </c>
      <c r="G17" s="181">
        <v>400</v>
      </c>
      <c r="I17" s="181">
        <v>10</v>
      </c>
      <c r="J17" s="181">
        <v>73.849999999999994</v>
      </c>
      <c r="K17" s="181">
        <v>73.849999999999994</v>
      </c>
      <c r="L17" s="181" t="s">
        <v>476</v>
      </c>
      <c r="M17" s="181">
        <v>73.849999999999994</v>
      </c>
    </row>
    <row r="18" spans="1:13" x14ac:dyDescent="0.25">
      <c r="A18" s="181">
        <v>9</v>
      </c>
      <c r="B18" s="181" t="s">
        <v>502</v>
      </c>
      <c r="C18" s="182">
        <v>36587</v>
      </c>
      <c r="E18" s="181" t="s">
        <v>349</v>
      </c>
      <c r="F18" s="181">
        <v>100</v>
      </c>
      <c r="G18" s="181">
        <v>200</v>
      </c>
      <c r="I18" s="181">
        <v>0</v>
      </c>
      <c r="J18" s="181">
        <v>0</v>
      </c>
      <c r="K18" s="181">
        <v>0</v>
      </c>
      <c r="L18" s="181" t="s">
        <v>476</v>
      </c>
      <c r="M18" s="181">
        <v>0</v>
      </c>
    </row>
    <row r="19" spans="1:13" x14ac:dyDescent="0.25">
      <c r="A19" s="181">
        <v>10</v>
      </c>
      <c r="B19" s="181" t="s">
        <v>542</v>
      </c>
      <c r="C19" s="182">
        <v>44018</v>
      </c>
      <c r="F19" s="181">
        <v>400</v>
      </c>
      <c r="I19" s="181">
        <v>20</v>
      </c>
      <c r="J19" s="181">
        <v>170.41</v>
      </c>
      <c r="K19" s="181">
        <v>170.41</v>
      </c>
      <c r="L19" s="181" t="s">
        <v>467</v>
      </c>
      <c r="M19" s="181">
        <v>170.41</v>
      </c>
    </row>
    <row r="20" spans="1:13" x14ac:dyDescent="0.25">
      <c r="A20" s="181">
        <v>11</v>
      </c>
      <c r="B20" s="181" t="s">
        <v>475</v>
      </c>
      <c r="C20" s="182">
        <v>43087</v>
      </c>
      <c r="F20" s="181">
        <v>400</v>
      </c>
      <c r="G20" s="181">
        <v>400</v>
      </c>
      <c r="I20" s="181">
        <v>17</v>
      </c>
      <c r="J20" s="181">
        <v>128.88</v>
      </c>
      <c r="K20" s="181">
        <v>128.88</v>
      </c>
      <c r="L20" s="181" t="s">
        <v>476</v>
      </c>
      <c r="M20" s="181">
        <v>128.88</v>
      </c>
    </row>
    <row r="21" spans="1:13" x14ac:dyDescent="0.25">
      <c r="A21" s="181">
        <v>12</v>
      </c>
      <c r="B21" s="181" t="s">
        <v>477</v>
      </c>
      <c r="C21" s="182">
        <v>39084</v>
      </c>
      <c r="F21" s="181">
        <v>400</v>
      </c>
      <c r="G21" s="181">
        <v>400</v>
      </c>
      <c r="I21" s="181">
        <v>18</v>
      </c>
      <c r="J21" s="181">
        <v>153.87</v>
      </c>
      <c r="K21" s="181">
        <v>153.87</v>
      </c>
      <c r="L21" s="181" t="s">
        <v>467</v>
      </c>
      <c r="M21" s="181">
        <v>153.87</v>
      </c>
    </row>
    <row r="22" spans="1:13" x14ac:dyDescent="0.25">
      <c r="A22" s="181">
        <v>13</v>
      </c>
      <c r="B22" s="181" t="s">
        <v>478</v>
      </c>
      <c r="C22" s="182">
        <v>43003</v>
      </c>
      <c r="F22" s="181">
        <v>400</v>
      </c>
      <c r="G22" s="181">
        <v>400</v>
      </c>
      <c r="I22" s="181">
        <v>18</v>
      </c>
      <c r="J22" s="181">
        <v>145.99</v>
      </c>
      <c r="K22" s="181">
        <v>145.99</v>
      </c>
      <c r="L22" s="181" t="s">
        <v>467</v>
      </c>
      <c r="M22" s="181">
        <v>145.99</v>
      </c>
    </row>
    <row r="23" spans="1:13" x14ac:dyDescent="0.25">
      <c r="A23" s="181">
        <v>14</v>
      </c>
      <c r="B23" s="181" t="s">
        <v>543</v>
      </c>
      <c r="C23" s="182">
        <v>43726</v>
      </c>
      <c r="F23" s="181">
        <v>400</v>
      </c>
      <c r="G23" s="181">
        <v>400</v>
      </c>
      <c r="I23" s="181">
        <v>17</v>
      </c>
      <c r="J23" s="181">
        <v>143.01</v>
      </c>
      <c r="K23" s="181">
        <v>143.01</v>
      </c>
      <c r="L23" s="181" t="s">
        <v>467</v>
      </c>
      <c r="M23" s="181">
        <v>143.01</v>
      </c>
    </row>
    <row r="24" spans="1:13" x14ac:dyDescent="0.25">
      <c r="A24" s="181">
        <v>15</v>
      </c>
      <c r="B24" s="181" t="s">
        <v>479</v>
      </c>
      <c r="C24" s="182">
        <v>41162</v>
      </c>
      <c r="F24" s="181">
        <v>400</v>
      </c>
      <c r="G24" s="181">
        <v>400</v>
      </c>
      <c r="I24" s="181">
        <v>17</v>
      </c>
      <c r="J24" s="181">
        <v>153.93</v>
      </c>
      <c r="K24" s="181">
        <v>153.93</v>
      </c>
      <c r="L24" s="181" t="s">
        <v>467</v>
      </c>
      <c r="M24" s="181">
        <v>153.93</v>
      </c>
    </row>
    <row r="25" spans="1:13" x14ac:dyDescent="0.25">
      <c r="A25" s="181">
        <v>16</v>
      </c>
      <c r="B25" s="181" t="s">
        <v>571</v>
      </c>
      <c r="C25" s="182">
        <v>44153</v>
      </c>
      <c r="F25" s="181">
        <v>600</v>
      </c>
      <c r="G25" s="181">
        <v>600</v>
      </c>
      <c r="I25" s="181">
        <v>22</v>
      </c>
      <c r="J25" s="181">
        <v>178.64</v>
      </c>
      <c r="K25" s="181">
        <v>178.64</v>
      </c>
      <c r="L25" s="181" t="s">
        <v>467</v>
      </c>
      <c r="M25" s="181">
        <v>178.64</v>
      </c>
    </row>
    <row r="26" spans="1:13" x14ac:dyDescent="0.25">
      <c r="A26" s="181">
        <v>17</v>
      </c>
      <c r="B26" s="181" t="s">
        <v>563</v>
      </c>
      <c r="C26" s="182">
        <v>44116</v>
      </c>
      <c r="G26" s="181">
        <v>300</v>
      </c>
      <c r="I26" s="181">
        <v>0</v>
      </c>
      <c r="J26" s="181">
        <v>0</v>
      </c>
      <c r="K26" s="181">
        <v>0</v>
      </c>
      <c r="L26" s="181" t="s">
        <v>476</v>
      </c>
      <c r="M26" s="181">
        <v>0</v>
      </c>
    </row>
    <row r="27" spans="1:13" x14ac:dyDescent="0.25">
      <c r="A27" s="181">
        <v>18</v>
      </c>
      <c r="B27" s="181" t="s">
        <v>481</v>
      </c>
      <c r="C27" s="182">
        <v>39281</v>
      </c>
      <c r="F27" s="181">
        <v>600</v>
      </c>
      <c r="G27" s="181">
        <v>600</v>
      </c>
      <c r="I27" s="181">
        <v>11</v>
      </c>
      <c r="J27" s="181">
        <v>98.9</v>
      </c>
      <c r="K27" s="181">
        <v>98.9</v>
      </c>
      <c r="L27" s="181" t="s">
        <v>476</v>
      </c>
      <c r="M27" s="181">
        <v>98.9</v>
      </c>
    </row>
    <row r="28" spans="1:13" x14ac:dyDescent="0.25">
      <c r="A28" s="181">
        <v>19</v>
      </c>
      <c r="B28" s="181" t="s">
        <v>482</v>
      </c>
      <c r="C28" s="182">
        <v>36578</v>
      </c>
      <c r="F28" s="181">
        <v>400</v>
      </c>
      <c r="G28" s="181">
        <v>400</v>
      </c>
      <c r="I28" s="181">
        <v>18</v>
      </c>
      <c r="J28" s="181">
        <v>167.39</v>
      </c>
      <c r="K28" s="181">
        <v>167.39</v>
      </c>
      <c r="L28" s="181" t="s">
        <v>467</v>
      </c>
      <c r="M28" s="181">
        <v>167.39</v>
      </c>
    </row>
    <row r="29" spans="1:13" x14ac:dyDescent="0.25">
      <c r="A29" s="181">
        <v>20</v>
      </c>
      <c r="B29" s="181" t="s">
        <v>598</v>
      </c>
      <c r="C29" s="182">
        <v>44369</v>
      </c>
      <c r="G29" s="181">
        <v>600</v>
      </c>
      <c r="I29" s="181">
        <v>7</v>
      </c>
      <c r="J29" s="181">
        <v>54.38</v>
      </c>
      <c r="K29" s="181">
        <v>54.38</v>
      </c>
      <c r="L29" s="181" t="s">
        <v>476</v>
      </c>
      <c r="M29" s="181">
        <v>54.38</v>
      </c>
    </row>
    <row r="30" spans="1:13" x14ac:dyDescent="0.25">
      <c r="A30" s="181">
        <v>21</v>
      </c>
      <c r="B30" s="181" t="s">
        <v>483</v>
      </c>
      <c r="C30" s="182">
        <v>42856</v>
      </c>
      <c r="F30" s="181">
        <v>600</v>
      </c>
      <c r="G30" s="181">
        <v>600</v>
      </c>
      <c r="I30" s="181">
        <v>22</v>
      </c>
      <c r="J30" s="181">
        <v>192</v>
      </c>
      <c r="K30" s="181">
        <v>192</v>
      </c>
      <c r="L30" s="181" t="s">
        <v>467</v>
      </c>
      <c r="M30" s="181">
        <v>192</v>
      </c>
    </row>
    <row r="31" spans="1:13" x14ac:dyDescent="0.25">
      <c r="A31" s="181">
        <v>22</v>
      </c>
      <c r="B31" s="181" t="s">
        <v>484</v>
      </c>
      <c r="C31" s="182">
        <v>36950</v>
      </c>
      <c r="F31" s="181">
        <v>400</v>
      </c>
      <c r="G31" s="181">
        <v>400</v>
      </c>
      <c r="I31" s="181">
        <v>19</v>
      </c>
      <c r="J31" s="181">
        <v>53.89</v>
      </c>
      <c r="K31" s="181">
        <v>53.89</v>
      </c>
      <c r="L31" s="181" t="s">
        <v>476</v>
      </c>
      <c r="M31" s="181">
        <v>53.89</v>
      </c>
    </row>
    <row r="32" spans="1:13" x14ac:dyDescent="0.25">
      <c r="A32" s="181">
        <v>23</v>
      </c>
      <c r="B32" s="181" t="s">
        <v>485</v>
      </c>
      <c r="C32" s="182">
        <v>43676</v>
      </c>
      <c r="F32" s="181">
        <v>400</v>
      </c>
      <c r="G32" s="181">
        <v>400</v>
      </c>
      <c r="I32" s="181">
        <v>22</v>
      </c>
      <c r="J32" s="181">
        <v>174.84</v>
      </c>
      <c r="K32" s="181">
        <v>174.84</v>
      </c>
      <c r="L32" s="181" t="s">
        <v>467</v>
      </c>
      <c r="M32" s="181">
        <v>174.84</v>
      </c>
    </row>
    <row r="33" spans="1:13" x14ac:dyDescent="0.25">
      <c r="A33" s="181">
        <v>24</v>
      </c>
      <c r="B33" s="181" t="s">
        <v>487</v>
      </c>
      <c r="C33" s="182">
        <v>39150</v>
      </c>
      <c r="F33" s="181">
        <v>400</v>
      </c>
      <c r="G33" s="181">
        <v>400</v>
      </c>
      <c r="I33" s="181">
        <v>15</v>
      </c>
      <c r="J33" s="181">
        <v>94.78</v>
      </c>
      <c r="K33" s="181">
        <v>94.78</v>
      </c>
      <c r="L33" s="181" t="s">
        <v>476</v>
      </c>
      <c r="M33" s="181">
        <v>94.78</v>
      </c>
    </row>
    <row r="34" spans="1:13" x14ac:dyDescent="0.25">
      <c r="A34" s="181">
        <v>25</v>
      </c>
      <c r="B34" s="181" t="s">
        <v>488</v>
      </c>
      <c r="C34" s="182">
        <v>43778</v>
      </c>
      <c r="F34" s="181">
        <v>400</v>
      </c>
      <c r="G34" s="181">
        <v>400</v>
      </c>
      <c r="I34" s="181">
        <v>14</v>
      </c>
      <c r="J34" s="181">
        <v>121.73</v>
      </c>
      <c r="K34" s="181">
        <v>121.73</v>
      </c>
      <c r="L34" s="181" t="s">
        <v>476</v>
      </c>
      <c r="M34" s="181">
        <v>121.73</v>
      </c>
    </row>
    <row r="35" spans="1:13" x14ac:dyDescent="0.25">
      <c r="A35" s="181">
        <v>26</v>
      </c>
      <c r="B35" s="181" t="s">
        <v>489</v>
      </c>
      <c r="C35" s="182">
        <v>36704</v>
      </c>
      <c r="F35" s="181">
        <v>400</v>
      </c>
      <c r="G35" s="181">
        <v>400</v>
      </c>
      <c r="I35" s="181">
        <v>19</v>
      </c>
      <c r="J35" s="181">
        <v>119.43</v>
      </c>
      <c r="K35" s="181">
        <v>119.43</v>
      </c>
      <c r="L35" s="181" t="s">
        <v>476</v>
      </c>
      <c r="M35" s="181">
        <v>119.43</v>
      </c>
    </row>
    <row r="36" spans="1:13" x14ac:dyDescent="0.25">
      <c r="A36" s="181">
        <v>27</v>
      </c>
      <c r="B36" s="181" t="s">
        <v>491</v>
      </c>
      <c r="C36" s="182">
        <v>39664</v>
      </c>
      <c r="F36" s="181">
        <v>400</v>
      </c>
      <c r="G36" s="181">
        <v>400</v>
      </c>
      <c r="I36" s="181">
        <v>17</v>
      </c>
      <c r="J36" s="181">
        <v>126.44</v>
      </c>
      <c r="K36" s="181">
        <v>126.44</v>
      </c>
      <c r="L36" s="181" t="s">
        <v>476</v>
      </c>
      <c r="M36" s="181">
        <v>126.44</v>
      </c>
    </row>
    <row r="37" spans="1:13" x14ac:dyDescent="0.25">
      <c r="A37" s="181">
        <v>28</v>
      </c>
      <c r="B37" s="181" t="s">
        <v>492</v>
      </c>
      <c r="C37" s="182">
        <v>41115</v>
      </c>
      <c r="F37" s="181">
        <v>500</v>
      </c>
      <c r="G37" s="181">
        <v>500</v>
      </c>
      <c r="I37" s="181">
        <v>4</v>
      </c>
      <c r="J37" s="181">
        <v>18</v>
      </c>
      <c r="K37" s="181">
        <v>18</v>
      </c>
      <c r="L37" s="181" t="s">
        <v>476</v>
      </c>
      <c r="M37" s="181">
        <v>18</v>
      </c>
    </row>
    <row r="38" spans="1:13" x14ac:dyDescent="0.25">
      <c r="A38" s="181">
        <v>29</v>
      </c>
      <c r="B38" s="181" t="s">
        <v>493</v>
      </c>
      <c r="C38" s="182">
        <v>39476</v>
      </c>
      <c r="F38" s="181">
        <v>600</v>
      </c>
      <c r="G38" s="181">
        <v>600</v>
      </c>
      <c r="I38" s="181">
        <v>12</v>
      </c>
      <c r="J38" s="181">
        <v>103.09</v>
      </c>
      <c r="K38" s="181">
        <v>103.09</v>
      </c>
      <c r="L38" s="181" t="s">
        <v>476</v>
      </c>
      <c r="M38" s="181">
        <v>103.09</v>
      </c>
    </row>
    <row r="39" spans="1:13" x14ac:dyDescent="0.25">
      <c r="A39" s="181">
        <v>30</v>
      </c>
      <c r="B39" s="181" t="s">
        <v>503</v>
      </c>
      <c r="C39" s="182">
        <v>42856</v>
      </c>
      <c r="E39" s="181" t="s">
        <v>349</v>
      </c>
      <c r="F39" s="181">
        <v>500</v>
      </c>
      <c r="G39" s="181">
        <v>500</v>
      </c>
      <c r="I39" s="181">
        <v>0</v>
      </c>
      <c r="J39" s="181">
        <v>0</v>
      </c>
      <c r="K39" s="181">
        <v>0</v>
      </c>
      <c r="L39" s="181" t="s">
        <v>476</v>
      </c>
      <c r="M39" s="181">
        <v>0</v>
      </c>
    </row>
    <row r="40" spans="1:13" x14ac:dyDescent="0.25">
      <c r="A40" s="181">
        <v>31</v>
      </c>
      <c r="B40" s="181" t="s">
        <v>496</v>
      </c>
      <c r="C40" s="182">
        <v>41030</v>
      </c>
      <c r="F40" s="181">
        <v>400</v>
      </c>
      <c r="G40" s="181">
        <v>400</v>
      </c>
      <c r="I40" s="181">
        <v>24</v>
      </c>
      <c r="J40" s="181">
        <v>172.23</v>
      </c>
      <c r="K40" s="181">
        <v>172.23</v>
      </c>
      <c r="L40" s="181" t="s">
        <v>467</v>
      </c>
      <c r="M40" s="181">
        <v>172.23</v>
      </c>
    </row>
    <row r="41" spans="1:13" x14ac:dyDescent="0.25">
      <c r="J41" s="181">
        <f>SUM(J10:J40)</f>
        <v>3846.61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7ECA-074D-462E-81A7-920F2AF6B63E}">
  <dimension ref="A1:M41"/>
  <sheetViews>
    <sheetView topLeftCell="A17" workbookViewId="0">
      <selection activeCell="J40" sqref="J40"/>
    </sheetView>
  </sheetViews>
  <sheetFormatPr defaultColWidth="8.83203125" defaultRowHeight="15" x14ac:dyDescent="0.25"/>
  <cols>
    <col min="1" max="2" width="8.83203125" style="179"/>
    <col min="3" max="3" width="10.5" style="179" bestFit="1" customWidth="1"/>
    <col min="4" max="16384" width="8.83203125" style="179"/>
  </cols>
  <sheetData>
    <row r="1" spans="1:13" x14ac:dyDescent="0.25">
      <c r="A1" s="179" t="s">
        <v>446</v>
      </c>
    </row>
    <row r="2" spans="1:13" x14ac:dyDescent="0.25">
      <c r="A2" s="179" t="s">
        <v>594</v>
      </c>
    </row>
    <row r="3" spans="1:13" x14ac:dyDescent="0.25">
      <c r="A3" s="179" t="s">
        <v>448</v>
      </c>
      <c r="B3" s="179" t="s">
        <v>449</v>
      </c>
      <c r="C3" s="179" t="s">
        <v>423</v>
      </c>
      <c r="D3" s="179" t="s">
        <v>450</v>
      </c>
    </row>
    <row r="4" spans="1:13" x14ac:dyDescent="0.25">
      <c r="A4" s="179" t="s">
        <v>451</v>
      </c>
      <c r="B4" s="179">
        <v>15</v>
      </c>
      <c r="C4" s="179">
        <v>2315.62</v>
      </c>
      <c r="D4" s="179">
        <v>154.37</v>
      </c>
    </row>
    <row r="5" spans="1:13" x14ac:dyDescent="0.25">
      <c r="A5" s="179" t="s">
        <v>452</v>
      </c>
      <c r="B5" s="179">
        <v>15</v>
      </c>
      <c r="C5" s="179">
        <v>1124.5</v>
      </c>
      <c r="D5" s="179">
        <v>74.97</v>
      </c>
    </row>
    <row r="6" spans="1:13" x14ac:dyDescent="0.25">
      <c r="A6" s="179" t="s">
        <v>453</v>
      </c>
      <c r="B6" s="179">
        <v>9</v>
      </c>
      <c r="C6" s="179" t="s">
        <v>454</v>
      </c>
      <c r="D6" s="179" t="s">
        <v>454</v>
      </c>
    </row>
    <row r="7" spans="1:13" x14ac:dyDescent="0.25">
      <c r="A7" s="179" t="s">
        <v>455</v>
      </c>
      <c r="B7" s="179">
        <v>24</v>
      </c>
      <c r="C7" s="179" t="s">
        <v>454</v>
      </c>
      <c r="D7" s="179" t="s">
        <v>454</v>
      </c>
    </row>
    <row r="9" spans="1:13" x14ac:dyDescent="0.25">
      <c r="A9" s="179" t="s">
        <v>456</v>
      </c>
      <c r="B9" s="179" t="s">
        <v>457</v>
      </c>
      <c r="C9" s="179" t="s">
        <v>160</v>
      </c>
      <c r="D9" s="179" t="s">
        <v>458</v>
      </c>
      <c r="E9" s="179" t="s">
        <v>459</v>
      </c>
      <c r="F9" s="179" t="s">
        <v>460</v>
      </c>
      <c r="G9" s="179" t="s">
        <v>461</v>
      </c>
      <c r="H9" s="179" t="s">
        <v>462</v>
      </c>
      <c r="I9" s="179" t="s">
        <v>463</v>
      </c>
      <c r="J9" s="179" t="s">
        <v>423</v>
      </c>
      <c r="K9" s="179" t="s">
        <v>450</v>
      </c>
      <c r="L9" s="179" t="s">
        <v>464</v>
      </c>
      <c r="M9" s="179" t="s">
        <v>595</v>
      </c>
    </row>
    <row r="10" spans="1:13" x14ac:dyDescent="0.25">
      <c r="A10" s="179">
        <v>1</v>
      </c>
      <c r="B10" s="179" t="s">
        <v>553</v>
      </c>
      <c r="C10" s="180">
        <v>44083</v>
      </c>
      <c r="G10" s="179">
        <v>400</v>
      </c>
      <c r="I10" s="179">
        <v>20</v>
      </c>
      <c r="J10" s="179">
        <v>169.51</v>
      </c>
      <c r="K10" s="179">
        <v>169.51</v>
      </c>
      <c r="L10" s="179" t="s">
        <v>467</v>
      </c>
      <c r="M10" s="179">
        <v>169.51</v>
      </c>
    </row>
    <row r="11" spans="1:13" x14ac:dyDescent="0.25">
      <c r="A11" s="179">
        <v>2</v>
      </c>
      <c r="B11" s="179" t="s">
        <v>466</v>
      </c>
      <c r="C11" s="180">
        <v>41407</v>
      </c>
      <c r="F11" s="179">
        <v>600</v>
      </c>
      <c r="G11" s="179">
        <v>600</v>
      </c>
      <c r="I11" s="179">
        <v>20</v>
      </c>
      <c r="J11" s="179">
        <v>163.97</v>
      </c>
      <c r="K11" s="179">
        <v>163.97</v>
      </c>
      <c r="L11" s="179" t="s">
        <v>467</v>
      </c>
      <c r="M11" s="179">
        <v>163.97</v>
      </c>
    </row>
    <row r="12" spans="1:13" x14ac:dyDescent="0.25">
      <c r="A12" s="179">
        <v>3</v>
      </c>
      <c r="B12" s="179" t="s">
        <v>469</v>
      </c>
      <c r="C12" s="180">
        <v>38790</v>
      </c>
      <c r="F12" s="179">
        <v>400</v>
      </c>
      <c r="G12" s="179">
        <v>400</v>
      </c>
      <c r="I12" s="179">
        <v>15</v>
      </c>
      <c r="J12" s="179">
        <v>124.97</v>
      </c>
      <c r="K12" s="179">
        <v>124.97</v>
      </c>
      <c r="L12" s="179" t="s">
        <v>476</v>
      </c>
      <c r="M12" s="179">
        <v>124.97</v>
      </c>
    </row>
    <row r="13" spans="1:13" x14ac:dyDescent="0.25">
      <c r="A13" s="179">
        <v>4</v>
      </c>
      <c r="B13" s="179" t="s">
        <v>471</v>
      </c>
      <c r="C13" s="180">
        <v>42534</v>
      </c>
      <c r="F13" s="179">
        <v>600</v>
      </c>
      <c r="G13" s="179">
        <v>600</v>
      </c>
      <c r="I13" s="179">
        <v>16</v>
      </c>
      <c r="J13" s="179">
        <v>163.55000000000001</v>
      </c>
      <c r="K13" s="179">
        <v>163.55000000000001</v>
      </c>
      <c r="L13" s="179" t="s">
        <v>467</v>
      </c>
      <c r="M13" s="179">
        <v>163.55000000000001</v>
      </c>
    </row>
    <row r="14" spans="1:13" x14ac:dyDescent="0.25">
      <c r="A14" s="179">
        <v>5</v>
      </c>
      <c r="B14" s="179" t="s">
        <v>472</v>
      </c>
      <c r="C14" s="180">
        <v>38412</v>
      </c>
      <c r="F14" s="179">
        <v>600</v>
      </c>
      <c r="G14" s="179">
        <v>600</v>
      </c>
      <c r="I14" s="179">
        <v>16</v>
      </c>
      <c r="J14" s="179">
        <v>152.30000000000001</v>
      </c>
      <c r="K14" s="179">
        <v>152.30000000000001</v>
      </c>
      <c r="L14" s="179" t="s">
        <v>467</v>
      </c>
      <c r="M14" s="179">
        <v>152.30000000000001</v>
      </c>
    </row>
    <row r="15" spans="1:13" x14ac:dyDescent="0.25">
      <c r="A15" s="179">
        <v>6</v>
      </c>
      <c r="B15" s="179" t="s">
        <v>570</v>
      </c>
      <c r="C15" s="180">
        <v>38257</v>
      </c>
      <c r="F15" s="179">
        <v>600</v>
      </c>
      <c r="G15" s="179">
        <v>600</v>
      </c>
      <c r="I15" s="179">
        <v>22</v>
      </c>
      <c r="J15" s="179">
        <v>166.39</v>
      </c>
      <c r="K15" s="179">
        <v>166.39</v>
      </c>
      <c r="L15" s="179" t="s">
        <v>467</v>
      </c>
      <c r="M15" s="179">
        <v>166.39</v>
      </c>
    </row>
    <row r="16" spans="1:13" x14ac:dyDescent="0.25">
      <c r="A16" s="179">
        <v>7</v>
      </c>
      <c r="B16" s="179" t="s">
        <v>507</v>
      </c>
      <c r="C16" s="180">
        <v>43893</v>
      </c>
      <c r="E16" s="179" t="s">
        <v>347</v>
      </c>
      <c r="F16" s="179">
        <v>400</v>
      </c>
      <c r="G16" s="179">
        <v>400</v>
      </c>
      <c r="I16" s="179">
        <v>16</v>
      </c>
      <c r="J16" s="179">
        <v>134.81</v>
      </c>
      <c r="K16" s="179">
        <v>134.81</v>
      </c>
      <c r="L16" s="179" t="s">
        <v>467</v>
      </c>
      <c r="M16" s="179">
        <v>134.81</v>
      </c>
    </row>
    <row r="17" spans="1:13" x14ac:dyDescent="0.25">
      <c r="A17" s="179">
        <v>8</v>
      </c>
      <c r="B17" s="179" t="s">
        <v>554</v>
      </c>
      <c r="C17" s="180">
        <v>44089</v>
      </c>
      <c r="G17" s="179">
        <v>400</v>
      </c>
      <c r="I17" s="179">
        <v>7</v>
      </c>
      <c r="J17" s="179">
        <v>63.16</v>
      </c>
      <c r="K17" s="179">
        <v>63.16</v>
      </c>
      <c r="L17" s="179" t="s">
        <v>476</v>
      </c>
      <c r="M17" s="179">
        <v>63.16</v>
      </c>
    </row>
    <row r="18" spans="1:13" x14ac:dyDescent="0.25">
      <c r="A18" s="179">
        <v>9</v>
      </c>
      <c r="B18" s="179" t="s">
        <v>502</v>
      </c>
      <c r="C18" s="180">
        <v>36587</v>
      </c>
      <c r="E18" s="179" t="s">
        <v>349</v>
      </c>
      <c r="F18" s="179">
        <v>100</v>
      </c>
      <c r="G18" s="179">
        <v>200</v>
      </c>
      <c r="I18" s="179">
        <v>0</v>
      </c>
      <c r="J18" s="179">
        <v>0</v>
      </c>
      <c r="K18" s="179">
        <v>0</v>
      </c>
      <c r="L18" s="179" t="s">
        <v>476</v>
      </c>
      <c r="M18" s="179">
        <v>0</v>
      </c>
    </row>
    <row r="19" spans="1:13" x14ac:dyDescent="0.25">
      <c r="A19" s="179">
        <v>10</v>
      </c>
      <c r="B19" s="179" t="s">
        <v>542</v>
      </c>
      <c r="C19" s="180">
        <v>44018</v>
      </c>
      <c r="F19" s="179">
        <v>400</v>
      </c>
      <c r="I19" s="179">
        <v>20</v>
      </c>
      <c r="J19" s="179">
        <v>170.62</v>
      </c>
      <c r="K19" s="179">
        <v>170.62</v>
      </c>
      <c r="L19" s="179" t="s">
        <v>467</v>
      </c>
      <c r="M19" s="179">
        <v>170.62</v>
      </c>
    </row>
    <row r="20" spans="1:13" x14ac:dyDescent="0.25">
      <c r="A20" s="179">
        <v>11</v>
      </c>
      <c r="B20" s="179" t="s">
        <v>475</v>
      </c>
      <c r="C20" s="180">
        <v>43087</v>
      </c>
      <c r="F20" s="179">
        <v>400</v>
      </c>
      <c r="G20" s="179">
        <v>400</v>
      </c>
      <c r="I20" s="179">
        <v>15</v>
      </c>
      <c r="J20" s="179">
        <v>109.28</v>
      </c>
      <c r="K20" s="179">
        <v>109.28</v>
      </c>
      <c r="L20" s="179" t="s">
        <v>476</v>
      </c>
      <c r="M20" s="179">
        <v>109.28</v>
      </c>
    </row>
    <row r="21" spans="1:13" x14ac:dyDescent="0.25">
      <c r="A21" s="179">
        <v>12</v>
      </c>
      <c r="B21" s="179" t="s">
        <v>477</v>
      </c>
      <c r="C21" s="180">
        <v>39084</v>
      </c>
      <c r="F21" s="179">
        <v>400</v>
      </c>
      <c r="G21" s="179">
        <v>400</v>
      </c>
      <c r="I21" s="179">
        <v>16</v>
      </c>
      <c r="J21" s="179">
        <v>127.99</v>
      </c>
      <c r="K21" s="179">
        <v>127.99</v>
      </c>
      <c r="L21" s="179" t="s">
        <v>476</v>
      </c>
      <c r="M21" s="179">
        <v>127.99</v>
      </c>
    </row>
    <row r="22" spans="1:13" x14ac:dyDescent="0.25">
      <c r="A22" s="179">
        <v>13</v>
      </c>
      <c r="B22" s="179" t="s">
        <v>478</v>
      </c>
      <c r="C22" s="180">
        <v>43003</v>
      </c>
      <c r="F22" s="179">
        <v>400</v>
      </c>
      <c r="G22" s="179">
        <v>400</v>
      </c>
      <c r="I22" s="179">
        <v>16</v>
      </c>
      <c r="J22" s="179">
        <v>128.79</v>
      </c>
      <c r="K22" s="179">
        <v>128.79</v>
      </c>
      <c r="L22" s="179" t="s">
        <v>476</v>
      </c>
      <c r="M22" s="179">
        <v>128.79</v>
      </c>
    </row>
    <row r="23" spans="1:13" x14ac:dyDescent="0.25">
      <c r="A23" s="179">
        <v>14</v>
      </c>
      <c r="B23" s="179" t="s">
        <v>543</v>
      </c>
      <c r="C23" s="180">
        <v>43726</v>
      </c>
      <c r="F23" s="179">
        <v>400</v>
      </c>
      <c r="G23" s="179">
        <v>400</v>
      </c>
      <c r="I23" s="179">
        <v>16</v>
      </c>
      <c r="J23" s="179">
        <v>132.16999999999999</v>
      </c>
      <c r="K23" s="179">
        <v>132.16999999999999</v>
      </c>
      <c r="L23" s="179" t="s">
        <v>467</v>
      </c>
      <c r="M23" s="179">
        <v>132.16999999999999</v>
      </c>
    </row>
    <row r="24" spans="1:13" x14ac:dyDescent="0.25">
      <c r="A24" s="179">
        <v>15</v>
      </c>
      <c r="B24" s="179" t="s">
        <v>479</v>
      </c>
      <c r="C24" s="180">
        <v>41162</v>
      </c>
      <c r="F24" s="179">
        <v>400</v>
      </c>
      <c r="G24" s="179">
        <v>400</v>
      </c>
      <c r="I24" s="179">
        <v>15</v>
      </c>
      <c r="J24" s="179">
        <v>132.69</v>
      </c>
      <c r="K24" s="179">
        <v>132.69</v>
      </c>
      <c r="L24" s="179" t="s">
        <v>467</v>
      </c>
      <c r="M24" s="179">
        <v>132.69</v>
      </c>
    </row>
    <row r="25" spans="1:13" x14ac:dyDescent="0.25">
      <c r="A25" s="179">
        <v>16</v>
      </c>
      <c r="B25" s="179" t="s">
        <v>571</v>
      </c>
      <c r="C25" s="180">
        <v>44153</v>
      </c>
      <c r="F25" s="179">
        <v>600</v>
      </c>
      <c r="G25" s="179">
        <v>600</v>
      </c>
      <c r="I25" s="179">
        <v>20</v>
      </c>
      <c r="J25" s="179">
        <v>162.03</v>
      </c>
      <c r="K25" s="179">
        <v>162.03</v>
      </c>
      <c r="L25" s="179" t="s">
        <v>467</v>
      </c>
      <c r="M25" s="179">
        <v>162.03</v>
      </c>
    </row>
    <row r="26" spans="1:13" x14ac:dyDescent="0.25">
      <c r="A26" s="179">
        <v>17</v>
      </c>
      <c r="B26" s="179" t="s">
        <v>563</v>
      </c>
      <c r="C26" s="180">
        <v>44116</v>
      </c>
      <c r="G26" s="179">
        <v>300</v>
      </c>
      <c r="I26" s="179">
        <v>0</v>
      </c>
      <c r="J26" s="179">
        <v>0</v>
      </c>
      <c r="K26" s="179">
        <v>0</v>
      </c>
      <c r="L26" s="179" t="s">
        <v>476</v>
      </c>
      <c r="M26" s="179">
        <v>0</v>
      </c>
    </row>
    <row r="27" spans="1:13" x14ac:dyDescent="0.25">
      <c r="A27" s="179">
        <v>18</v>
      </c>
      <c r="B27" s="179" t="s">
        <v>481</v>
      </c>
      <c r="C27" s="180">
        <v>39281</v>
      </c>
      <c r="F27" s="179">
        <v>600</v>
      </c>
      <c r="G27" s="179">
        <v>600</v>
      </c>
      <c r="I27" s="179">
        <v>9</v>
      </c>
      <c r="J27" s="179">
        <v>73.680000000000007</v>
      </c>
      <c r="K27" s="179">
        <v>73.680000000000007</v>
      </c>
      <c r="L27" s="179" t="s">
        <v>476</v>
      </c>
      <c r="M27" s="179">
        <v>73.680000000000007</v>
      </c>
    </row>
    <row r="28" spans="1:13" x14ac:dyDescent="0.25">
      <c r="A28" s="179">
        <v>19</v>
      </c>
      <c r="B28" s="179" t="s">
        <v>482</v>
      </c>
      <c r="C28" s="180">
        <v>36578</v>
      </c>
      <c r="F28" s="179">
        <v>400</v>
      </c>
      <c r="G28" s="179">
        <v>400</v>
      </c>
      <c r="I28" s="179">
        <v>16</v>
      </c>
      <c r="J28" s="179">
        <v>140.18</v>
      </c>
      <c r="K28" s="179">
        <v>140.18</v>
      </c>
      <c r="L28" s="179" t="s">
        <v>467</v>
      </c>
      <c r="M28" s="179">
        <v>140.18</v>
      </c>
    </row>
    <row r="29" spans="1:13" x14ac:dyDescent="0.25">
      <c r="A29" s="179">
        <v>20</v>
      </c>
      <c r="B29" s="179" t="s">
        <v>483</v>
      </c>
      <c r="C29" s="180">
        <v>42856</v>
      </c>
      <c r="F29" s="179">
        <v>600</v>
      </c>
      <c r="G29" s="179">
        <v>600</v>
      </c>
      <c r="I29" s="179">
        <v>20</v>
      </c>
      <c r="J29" s="179">
        <v>166.26</v>
      </c>
      <c r="K29" s="179">
        <v>166.26</v>
      </c>
      <c r="L29" s="179" t="s">
        <v>467</v>
      </c>
      <c r="M29" s="179">
        <v>166.26</v>
      </c>
    </row>
    <row r="30" spans="1:13" x14ac:dyDescent="0.25">
      <c r="A30" s="179">
        <v>21</v>
      </c>
      <c r="B30" s="179" t="s">
        <v>484</v>
      </c>
      <c r="C30" s="180">
        <v>36950</v>
      </c>
      <c r="F30" s="179">
        <v>400</v>
      </c>
      <c r="G30" s="179">
        <v>400</v>
      </c>
      <c r="I30" s="179">
        <v>21</v>
      </c>
      <c r="J30" s="179">
        <v>62.03</v>
      </c>
      <c r="K30" s="179">
        <v>62.03</v>
      </c>
      <c r="L30" s="179" t="s">
        <v>476</v>
      </c>
      <c r="M30" s="179">
        <v>62.03</v>
      </c>
    </row>
    <row r="31" spans="1:13" x14ac:dyDescent="0.25">
      <c r="A31" s="179">
        <v>22</v>
      </c>
      <c r="B31" s="179" t="s">
        <v>485</v>
      </c>
      <c r="C31" s="180">
        <v>43676</v>
      </c>
      <c r="F31" s="179">
        <v>400</v>
      </c>
      <c r="G31" s="179">
        <v>400</v>
      </c>
      <c r="I31" s="179">
        <v>20</v>
      </c>
      <c r="J31" s="179">
        <v>155.65</v>
      </c>
      <c r="K31" s="179">
        <v>155.65</v>
      </c>
      <c r="L31" s="179" t="s">
        <v>467</v>
      </c>
      <c r="M31" s="179">
        <v>155.65</v>
      </c>
    </row>
    <row r="32" spans="1:13" x14ac:dyDescent="0.25">
      <c r="A32" s="179">
        <v>23</v>
      </c>
      <c r="B32" s="179" t="s">
        <v>487</v>
      </c>
      <c r="C32" s="180">
        <v>39150</v>
      </c>
      <c r="F32" s="179">
        <v>400</v>
      </c>
      <c r="G32" s="179">
        <v>400</v>
      </c>
      <c r="I32" s="179">
        <v>13</v>
      </c>
      <c r="J32" s="179">
        <v>88.99</v>
      </c>
      <c r="K32" s="179">
        <v>88.99</v>
      </c>
      <c r="L32" s="179" t="s">
        <v>476</v>
      </c>
      <c r="M32" s="179">
        <v>88.99</v>
      </c>
    </row>
    <row r="33" spans="1:13" x14ac:dyDescent="0.25">
      <c r="A33" s="179">
        <v>24</v>
      </c>
      <c r="B33" s="179" t="s">
        <v>488</v>
      </c>
      <c r="C33" s="180">
        <v>43778</v>
      </c>
      <c r="F33" s="179">
        <v>400</v>
      </c>
      <c r="G33" s="179">
        <v>400</v>
      </c>
      <c r="I33" s="179">
        <v>12</v>
      </c>
      <c r="J33" s="179">
        <v>107.43</v>
      </c>
      <c r="K33" s="179">
        <v>107.43</v>
      </c>
      <c r="L33" s="179" t="s">
        <v>476</v>
      </c>
      <c r="M33" s="179">
        <v>107.43</v>
      </c>
    </row>
    <row r="34" spans="1:13" x14ac:dyDescent="0.25">
      <c r="A34" s="179">
        <v>25</v>
      </c>
      <c r="B34" s="179" t="s">
        <v>489</v>
      </c>
      <c r="C34" s="180">
        <v>36704</v>
      </c>
      <c r="F34" s="179">
        <v>400</v>
      </c>
      <c r="G34" s="179">
        <v>400</v>
      </c>
      <c r="I34" s="179">
        <v>17</v>
      </c>
      <c r="J34" s="179">
        <v>106.22</v>
      </c>
      <c r="K34" s="179">
        <v>106.22</v>
      </c>
      <c r="L34" s="179" t="s">
        <v>476</v>
      </c>
      <c r="M34" s="179">
        <v>106.22</v>
      </c>
    </row>
    <row r="35" spans="1:13" x14ac:dyDescent="0.25">
      <c r="A35" s="179">
        <v>26</v>
      </c>
      <c r="B35" s="179" t="s">
        <v>491</v>
      </c>
      <c r="C35" s="180">
        <v>39664</v>
      </c>
      <c r="F35" s="179">
        <v>400</v>
      </c>
      <c r="G35" s="179">
        <v>400</v>
      </c>
      <c r="I35" s="179">
        <v>16</v>
      </c>
      <c r="J35" s="179">
        <v>116.46</v>
      </c>
      <c r="K35" s="179">
        <v>116.46</v>
      </c>
      <c r="L35" s="179" t="s">
        <v>476</v>
      </c>
      <c r="M35" s="179">
        <v>116.46</v>
      </c>
    </row>
    <row r="36" spans="1:13" x14ac:dyDescent="0.25">
      <c r="A36" s="179">
        <v>27</v>
      </c>
      <c r="B36" s="179" t="s">
        <v>492</v>
      </c>
      <c r="C36" s="180">
        <v>41115</v>
      </c>
      <c r="F36" s="179">
        <v>500</v>
      </c>
      <c r="G36" s="179">
        <v>500</v>
      </c>
      <c r="I36" s="179">
        <v>5</v>
      </c>
      <c r="J36" s="179">
        <v>15.5</v>
      </c>
      <c r="K36" s="179">
        <v>15.5</v>
      </c>
      <c r="L36" s="179" t="s">
        <v>476</v>
      </c>
      <c r="M36" s="179">
        <v>15.5</v>
      </c>
    </row>
    <row r="37" spans="1:13" x14ac:dyDescent="0.25">
      <c r="A37" s="179">
        <v>28</v>
      </c>
      <c r="B37" s="179" t="s">
        <v>493</v>
      </c>
      <c r="C37" s="180">
        <v>39476</v>
      </c>
      <c r="F37" s="179">
        <v>600</v>
      </c>
      <c r="G37" s="179">
        <v>600</v>
      </c>
      <c r="I37" s="179">
        <v>16</v>
      </c>
      <c r="J37" s="179">
        <v>141.55000000000001</v>
      </c>
      <c r="K37" s="179">
        <v>141.55000000000001</v>
      </c>
      <c r="L37" s="179" t="s">
        <v>467</v>
      </c>
      <c r="M37" s="179">
        <v>141.55000000000001</v>
      </c>
    </row>
    <row r="38" spans="1:13" x14ac:dyDescent="0.25">
      <c r="A38" s="179">
        <v>29</v>
      </c>
      <c r="B38" s="179" t="s">
        <v>503</v>
      </c>
      <c r="C38" s="180">
        <v>42856</v>
      </c>
      <c r="E38" s="179" t="s">
        <v>349</v>
      </c>
      <c r="F38" s="179">
        <v>500</v>
      </c>
      <c r="G38" s="179">
        <v>500</v>
      </c>
      <c r="I38" s="179">
        <v>0</v>
      </c>
      <c r="J38" s="179">
        <v>0</v>
      </c>
      <c r="K38" s="179">
        <v>0</v>
      </c>
      <c r="L38" s="179" t="s">
        <v>476</v>
      </c>
      <c r="M38" s="179">
        <v>0</v>
      </c>
    </row>
    <row r="39" spans="1:13" x14ac:dyDescent="0.25">
      <c r="A39" s="179">
        <v>30</v>
      </c>
      <c r="B39" s="179" t="s">
        <v>496</v>
      </c>
      <c r="C39" s="180">
        <v>41030</v>
      </c>
      <c r="F39" s="179">
        <v>400</v>
      </c>
      <c r="G39" s="179">
        <v>400</v>
      </c>
      <c r="I39" s="179">
        <v>23</v>
      </c>
      <c r="J39" s="179">
        <v>163.94</v>
      </c>
      <c r="K39" s="179">
        <v>163.94</v>
      </c>
      <c r="L39" s="179" t="s">
        <v>467</v>
      </c>
      <c r="M39" s="179">
        <v>163.94</v>
      </c>
    </row>
    <row r="40" spans="1:13" x14ac:dyDescent="0.25">
      <c r="J40" s="179">
        <f>SUM(J10:J39)</f>
        <v>3440.1200000000003</v>
      </c>
    </row>
    <row r="41" spans="1:13" x14ac:dyDescent="0.25">
      <c r="J41" s="179">
        <f>J40+67.67</f>
        <v>3507.7900000000004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790A-C66C-479E-98DA-79BCE3397B9B}">
  <dimension ref="A1:M41"/>
  <sheetViews>
    <sheetView topLeftCell="A17" workbookViewId="0">
      <selection activeCell="J42" sqref="J42"/>
    </sheetView>
  </sheetViews>
  <sheetFormatPr defaultColWidth="8.83203125" defaultRowHeight="15" x14ac:dyDescent="0.25"/>
  <cols>
    <col min="1" max="16384" width="8.83203125" style="184"/>
  </cols>
  <sheetData>
    <row r="1" spans="1:13" x14ac:dyDescent="0.25">
      <c r="A1" s="184" t="s">
        <v>446</v>
      </c>
    </row>
    <row r="2" spans="1:13" x14ac:dyDescent="0.25">
      <c r="A2" s="184" t="s">
        <v>617</v>
      </c>
    </row>
    <row r="3" spans="1:13" x14ac:dyDescent="0.25">
      <c r="A3" s="184" t="s">
        <v>448</v>
      </c>
      <c r="B3" s="184" t="s">
        <v>449</v>
      </c>
      <c r="C3" s="184" t="s">
        <v>423</v>
      </c>
      <c r="D3" s="184" t="s">
        <v>450</v>
      </c>
    </row>
    <row r="4" spans="1:13" x14ac:dyDescent="0.25">
      <c r="A4" s="184" t="s">
        <v>451</v>
      </c>
      <c r="B4" s="184">
        <v>18</v>
      </c>
      <c r="C4" s="184">
        <v>2965.99</v>
      </c>
      <c r="D4" s="184">
        <v>164.78</v>
      </c>
    </row>
    <row r="5" spans="1:13" x14ac:dyDescent="0.25">
      <c r="A5" s="184" t="s">
        <v>452</v>
      </c>
      <c r="B5" s="184">
        <v>13</v>
      </c>
      <c r="C5" s="184">
        <v>958.21</v>
      </c>
      <c r="D5" s="184">
        <v>73.709999999999994</v>
      </c>
    </row>
    <row r="6" spans="1:13" x14ac:dyDescent="0.25">
      <c r="A6" s="184" t="s">
        <v>453</v>
      </c>
      <c r="B6" s="184">
        <v>7</v>
      </c>
      <c r="C6" s="184" t="s">
        <v>454</v>
      </c>
      <c r="D6" s="184" t="s">
        <v>454</v>
      </c>
    </row>
    <row r="7" spans="1:13" x14ac:dyDescent="0.25">
      <c r="A7" s="184" t="s">
        <v>455</v>
      </c>
      <c r="B7" s="184">
        <v>25</v>
      </c>
      <c r="C7" s="184" t="s">
        <v>454</v>
      </c>
      <c r="D7" s="184" t="s">
        <v>454</v>
      </c>
    </row>
    <row r="9" spans="1:13" x14ac:dyDescent="0.25">
      <c r="A9" s="184" t="s">
        <v>456</v>
      </c>
      <c r="B9" s="184" t="s">
        <v>457</v>
      </c>
      <c r="C9" s="184" t="s">
        <v>160</v>
      </c>
      <c r="D9" s="184" t="s">
        <v>458</v>
      </c>
      <c r="E9" s="184" t="s">
        <v>459</v>
      </c>
      <c r="F9" s="184" t="s">
        <v>460</v>
      </c>
      <c r="G9" s="184" t="s">
        <v>461</v>
      </c>
      <c r="H9" s="184" t="s">
        <v>462</v>
      </c>
      <c r="I9" s="184" t="s">
        <v>463</v>
      </c>
      <c r="J9" s="184" t="s">
        <v>423</v>
      </c>
      <c r="K9" s="184" t="s">
        <v>450</v>
      </c>
      <c r="L9" s="184" t="s">
        <v>464</v>
      </c>
      <c r="M9" s="184" t="s">
        <v>618</v>
      </c>
    </row>
    <row r="10" spans="1:13" x14ac:dyDescent="0.25">
      <c r="A10" s="184">
        <v>1</v>
      </c>
      <c r="B10" s="184" t="s">
        <v>553</v>
      </c>
      <c r="C10" s="185">
        <v>44083</v>
      </c>
      <c r="G10" s="184">
        <v>400</v>
      </c>
      <c r="I10" s="184">
        <v>22</v>
      </c>
      <c r="J10" s="184">
        <v>190.86</v>
      </c>
      <c r="K10" s="184">
        <v>190.86</v>
      </c>
      <c r="L10" s="184" t="s">
        <v>467</v>
      </c>
      <c r="M10" s="184">
        <v>190.86</v>
      </c>
    </row>
    <row r="11" spans="1:13" x14ac:dyDescent="0.25">
      <c r="A11" s="184">
        <v>2</v>
      </c>
      <c r="B11" s="184" t="s">
        <v>466</v>
      </c>
      <c r="C11" s="185">
        <v>41407</v>
      </c>
      <c r="F11" s="184">
        <v>600</v>
      </c>
      <c r="G11" s="184">
        <v>600</v>
      </c>
      <c r="I11" s="184">
        <v>22</v>
      </c>
      <c r="J11" s="184">
        <v>183.26</v>
      </c>
      <c r="K11" s="184">
        <v>183.26</v>
      </c>
      <c r="L11" s="184" t="s">
        <v>467</v>
      </c>
      <c r="M11" s="184">
        <v>183.26</v>
      </c>
    </row>
    <row r="12" spans="1:13" x14ac:dyDescent="0.25">
      <c r="A12" s="184">
        <v>3</v>
      </c>
      <c r="B12" s="184" t="s">
        <v>469</v>
      </c>
      <c r="C12" s="185">
        <v>38790</v>
      </c>
      <c r="F12" s="184">
        <v>400</v>
      </c>
      <c r="G12" s="184">
        <v>400</v>
      </c>
      <c r="I12" s="184">
        <v>17</v>
      </c>
      <c r="J12" s="184">
        <v>145.57</v>
      </c>
      <c r="K12" s="184">
        <v>145.57</v>
      </c>
      <c r="L12" s="184" t="s">
        <v>467</v>
      </c>
      <c r="M12" s="184">
        <v>145.57</v>
      </c>
    </row>
    <row r="13" spans="1:13" x14ac:dyDescent="0.25">
      <c r="A13" s="184">
        <v>4</v>
      </c>
      <c r="B13" s="184" t="s">
        <v>471</v>
      </c>
      <c r="C13" s="185">
        <v>42534</v>
      </c>
      <c r="F13" s="184">
        <v>600</v>
      </c>
      <c r="G13" s="184">
        <v>600</v>
      </c>
      <c r="I13" s="184">
        <v>17</v>
      </c>
      <c r="J13" s="184">
        <v>173.28</v>
      </c>
      <c r="K13" s="184">
        <v>173.28</v>
      </c>
      <c r="L13" s="184" t="s">
        <v>467</v>
      </c>
      <c r="M13" s="184">
        <v>173.28</v>
      </c>
    </row>
    <row r="14" spans="1:13" x14ac:dyDescent="0.25">
      <c r="A14" s="184">
        <v>5</v>
      </c>
      <c r="B14" s="184" t="s">
        <v>472</v>
      </c>
      <c r="C14" s="185">
        <v>38412</v>
      </c>
      <c r="F14" s="184">
        <v>600</v>
      </c>
      <c r="G14" s="184">
        <v>600</v>
      </c>
      <c r="I14" s="184">
        <v>17</v>
      </c>
      <c r="J14" s="184">
        <v>163.82</v>
      </c>
      <c r="K14" s="184">
        <v>163.82</v>
      </c>
      <c r="L14" s="184" t="s">
        <v>467</v>
      </c>
      <c r="M14" s="184">
        <v>163.82</v>
      </c>
    </row>
    <row r="15" spans="1:13" x14ac:dyDescent="0.25">
      <c r="A15" s="184">
        <v>6</v>
      </c>
      <c r="B15" s="184" t="s">
        <v>570</v>
      </c>
      <c r="C15" s="185">
        <v>38257</v>
      </c>
      <c r="F15" s="184">
        <v>600</v>
      </c>
      <c r="G15" s="184">
        <v>600</v>
      </c>
      <c r="I15" s="184">
        <v>23</v>
      </c>
      <c r="J15" s="184">
        <v>185.86</v>
      </c>
      <c r="K15" s="184">
        <v>185.86</v>
      </c>
      <c r="L15" s="184" t="s">
        <v>467</v>
      </c>
      <c r="M15" s="184">
        <v>185.86</v>
      </c>
    </row>
    <row r="16" spans="1:13" x14ac:dyDescent="0.25">
      <c r="A16" s="184">
        <v>7</v>
      </c>
      <c r="B16" s="184" t="s">
        <v>507</v>
      </c>
      <c r="C16" s="185">
        <v>43893</v>
      </c>
      <c r="E16" s="184" t="s">
        <v>347</v>
      </c>
      <c r="F16" s="184">
        <v>400</v>
      </c>
      <c r="G16" s="184">
        <v>400</v>
      </c>
      <c r="I16" s="184">
        <v>17</v>
      </c>
      <c r="J16" s="184">
        <v>136.09</v>
      </c>
      <c r="K16" s="184">
        <v>136.09</v>
      </c>
      <c r="L16" s="184" t="s">
        <v>467</v>
      </c>
      <c r="M16" s="184">
        <v>136.09</v>
      </c>
    </row>
    <row r="17" spans="1:13" x14ac:dyDescent="0.25">
      <c r="A17" s="184">
        <v>8</v>
      </c>
      <c r="B17" s="184" t="s">
        <v>554</v>
      </c>
      <c r="C17" s="185">
        <v>44089</v>
      </c>
      <c r="G17" s="184">
        <v>400</v>
      </c>
      <c r="I17" s="184">
        <v>12</v>
      </c>
      <c r="J17" s="184">
        <v>86.95</v>
      </c>
      <c r="K17" s="184">
        <v>86.95</v>
      </c>
      <c r="L17" s="184" t="s">
        <v>476</v>
      </c>
      <c r="M17" s="184">
        <v>86.95</v>
      </c>
    </row>
    <row r="18" spans="1:13" x14ac:dyDescent="0.25">
      <c r="A18" s="184">
        <v>9</v>
      </c>
      <c r="B18" s="184" t="s">
        <v>502</v>
      </c>
      <c r="C18" s="185">
        <v>36587</v>
      </c>
      <c r="E18" s="184" t="s">
        <v>349</v>
      </c>
      <c r="F18" s="184">
        <v>100</v>
      </c>
      <c r="G18" s="184">
        <v>200</v>
      </c>
      <c r="I18" s="184">
        <v>0</v>
      </c>
      <c r="J18" s="184">
        <v>0</v>
      </c>
      <c r="K18" s="184">
        <v>0</v>
      </c>
      <c r="L18" s="184" t="s">
        <v>476</v>
      </c>
      <c r="M18" s="184">
        <v>0</v>
      </c>
    </row>
    <row r="19" spans="1:13" x14ac:dyDescent="0.25">
      <c r="A19" s="184">
        <v>10</v>
      </c>
      <c r="B19" s="184" t="s">
        <v>542</v>
      </c>
      <c r="C19" s="185">
        <v>44018</v>
      </c>
      <c r="F19" s="184">
        <v>400</v>
      </c>
      <c r="I19" s="184">
        <v>22</v>
      </c>
      <c r="J19" s="184">
        <v>183.61</v>
      </c>
      <c r="K19" s="184">
        <v>183.61</v>
      </c>
      <c r="L19" s="184" t="s">
        <v>467</v>
      </c>
      <c r="M19" s="184">
        <v>183.61</v>
      </c>
    </row>
    <row r="20" spans="1:13" x14ac:dyDescent="0.25">
      <c r="A20" s="184">
        <v>11</v>
      </c>
      <c r="B20" s="184" t="s">
        <v>475</v>
      </c>
      <c r="C20" s="185">
        <v>43087</v>
      </c>
      <c r="F20" s="184">
        <v>400</v>
      </c>
      <c r="G20" s="184">
        <v>400</v>
      </c>
      <c r="I20" s="184">
        <v>17</v>
      </c>
      <c r="J20" s="184">
        <v>127.7</v>
      </c>
      <c r="K20" s="184">
        <v>127.7</v>
      </c>
      <c r="L20" s="184" t="s">
        <v>476</v>
      </c>
      <c r="M20" s="184">
        <v>127.7</v>
      </c>
    </row>
    <row r="21" spans="1:13" x14ac:dyDescent="0.25">
      <c r="A21" s="184">
        <v>12</v>
      </c>
      <c r="B21" s="184" t="s">
        <v>477</v>
      </c>
      <c r="C21" s="185">
        <v>39084</v>
      </c>
      <c r="F21" s="184">
        <v>400</v>
      </c>
      <c r="G21" s="184">
        <v>400</v>
      </c>
      <c r="I21" s="184">
        <v>18</v>
      </c>
      <c r="J21" s="184">
        <v>148.41</v>
      </c>
      <c r="K21" s="184">
        <v>148.41</v>
      </c>
      <c r="L21" s="184" t="s">
        <v>467</v>
      </c>
      <c r="M21" s="184">
        <v>148.41</v>
      </c>
    </row>
    <row r="22" spans="1:13" x14ac:dyDescent="0.25">
      <c r="A22" s="184">
        <v>13</v>
      </c>
      <c r="B22" s="184" t="s">
        <v>478</v>
      </c>
      <c r="C22" s="185">
        <v>43003</v>
      </c>
      <c r="F22" s="184">
        <v>400</v>
      </c>
      <c r="G22" s="184">
        <v>400</v>
      </c>
      <c r="I22" s="184">
        <v>16</v>
      </c>
      <c r="J22" s="184">
        <v>126.14</v>
      </c>
      <c r="K22" s="184">
        <v>126.14</v>
      </c>
      <c r="L22" s="184" t="s">
        <v>476</v>
      </c>
      <c r="M22" s="184">
        <v>126.14</v>
      </c>
    </row>
    <row r="23" spans="1:13" x14ac:dyDescent="0.25">
      <c r="A23" s="184">
        <v>14</v>
      </c>
      <c r="B23" s="184" t="s">
        <v>543</v>
      </c>
      <c r="C23" s="185">
        <v>43726</v>
      </c>
      <c r="F23" s="184">
        <v>400</v>
      </c>
      <c r="G23" s="184">
        <v>400</v>
      </c>
      <c r="I23" s="184">
        <v>19</v>
      </c>
      <c r="J23" s="184">
        <v>156</v>
      </c>
      <c r="K23" s="184">
        <v>156</v>
      </c>
      <c r="L23" s="184" t="s">
        <v>467</v>
      </c>
      <c r="M23" s="184">
        <v>156</v>
      </c>
    </row>
    <row r="24" spans="1:13" x14ac:dyDescent="0.25">
      <c r="A24" s="184">
        <v>15</v>
      </c>
      <c r="B24" s="184" t="s">
        <v>479</v>
      </c>
      <c r="C24" s="185">
        <v>41162</v>
      </c>
      <c r="F24" s="184">
        <v>400</v>
      </c>
      <c r="G24" s="184">
        <v>400</v>
      </c>
      <c r="I24" s="184">
        <v>18</v>
      </c>
      <c r="J24" s="184">
        <v>168.94</v>
      </c>
      <c r="K24" s="184">
        <v>168.94</v>
      </c>
      <c r="L24" s="184" t="s">
        <v>467</v>
      </c>
      <c r="M24" s="184">
        <v>168.94</v>
      </c>
    </row>
    <row r="25" spans="1:13" x14ac:dyDescent="0.25">
      <c r="A25" s="184">
        <v>16</v>
      </c>
      <c r="B25" s="184" t="s">
        <v>571</v>
      </c>
      <c r="C25" s="185">
        <v>44153</v>
      </c>
      <c r="F25" s="184">
        <v>600</v>
      </c>
      <c r="G25" s="184">
        <v>600</v>
      </c>
      <c r="I25" s="184">
        <v>22</v>
      </c>
      <c r="J25" s="184">
        <v>177.8</v>
      </c>
      <c r="K25" s="184">
        <v>177.8</v>
      </c>
      <c r="L25" s="184" t="s">
        <v>467</v>
      </c>
      <c r="M25" s="184">
        <v>177.8</v>
      </c>
    </row>
    <row r="26" spans="1:13" x14ac:dyDescent="0.25">
      <c r="A26" s="184">
        <v>17</v>
      </c>
      <c r="B26" s="184" t="s">
        <v>563</v>
      </c>
      <c r="C26" s="185">
        <v>44116</v>
      </c>
      <c r="G26" s="184">
        <v>300</v>
      </c>
      <c r="I26" s="184">
        <v>0</v>
      </c>
      <c r="J26" s="184">
        <v>0</v>
      </c>
      <c r="K26" s="184">
        <v>0</v>
      </c>
      <c r="L26" s="184" t="s">
        <v>476</v>
      </c>
      <c r="M26" s="184">
        <v>0</v>
      </c>
    </row>
    <row r="27" spans="1:13" x14ac:dyDescent="0.25">
      <c r="A27" s="184">
        <v>18</v>
      </c>
      <c r="B27" s="184" t="s">
        <v>481</v>
      </c>
      <c r="C27" s="185">
        <v>39281</v>
      </c>
      <c r="F27" s="184">
        <v>600</v>
      </c>
      <c r="G27" s="184">
        <v>600</v>
      </c>
      <c r="I27" s="184">
        <v>10</v>
      </c>
      <c r="J27" s="184">
        <v>90.92</v>
      </c>
      <c r="K27" s="184">
        <v>90.92</v>
      </c>
      <c r="L27" s="184" t="s">
        <v>476</v>
      </c>
      <c r="M27" s="184">
        <v>90.92</v>
      </c>
    </row>
    <row r="28" spans="1:13" x14ac:dyDescent="0.25">
      <c r="A28" s="184">
        <v>19</v>
      </c>
      <c r="B28" s="184" t="s">
        <v>482</v>
      </c>
      <c r="C28" s="185">
        <v>36578</v>
      </c>
      <c r="F28" s="184">
        <v>400</v>
      </c>
      <c r="G28" s="184">
        <v>400</v>
      </c>
      <c r="I28" s="184">
        <v>18</v>
      </c>
      <c r="J28" s="184">
        <v>167.59</v>
      </c>
      <c r="K28" s="184">
        <v>167.59</v>
      </c>
      <c r="L28" s="184" t="s">
        <v>467</v>
      </c>
      <c r="M28" s="184">
        <v>167.59</v>
      </c>
    </row>
    <row r="29" spans="1:13" x14ac:dyDescent="0.25">
      <c r="A29" s="184">
        <v>20</v>
      </c>
      <c r="B29" s="184" t="s">
        <v>598</v>
      </c>
      <c r="C29" s="185">
        <v>44369</v>
      </c>
      <c r="G29" s="184">
        <v>600</v>
      </c>
      <c r="I29" s="184">
        <v>17</v>
      </c>
      <c r="J29" s="184">
        <v>128.16999999999999</v>
      </c>
      <c r="K29" s="184">
        <v>128.16999999999999</v>
      </c>
      <c r="L29" s="184" t="s">
        <v>476</v>
      </c>
      <c r="M29" s="184">
        <v>128.16999999999999</v>
      </c>
    </row>
    <row r="30" spans="1:13" x14ac:dyDescent="0.25">
      <c r="A30" s="184">
        <v>21</v>
      </c>
      <c r="B30" s="184" t="s">
        <v>483</v>
      </c>
      <c r="C30" s="185">
        <v>42856</v>
      </c>
      <c r="F30" s="184">
        <v>600</v>
      </c>
      <c r="G30" s="184">
        <v>600</v>
      </c>
      <c r="I30" s="184">
        <v>22</v>
      </c>
      <c r="J30" s="184">
        <v>189.77</v>
      </c>
      <c r="K30" s="184">
        <v>189.77</v>
      </c>
      <c r="L30" s="184" t="s">
        <v>467</v>
      </c>
      <c r="M30" s="184">
        <v>189.77</v>
      </c>
    </row>
    <row r="31" spans="1:13" x14ac:dyDescent="0.25">
      <c r="A31" s="184">
        <v>22</v>
      </c>
      <c r="B31" s="184" t="s">
        <v>484</v>
      </c>
      <c r="C31" s="185">
        <v>36950</v>
      </c>
      <c r="F31" s="184">
        <v>400</v>
      </c>
      <c r="G31" s="184">
        <v>400</v>
      </c>
      <c r="I31" s="184">
        <v>20</v>
      </c>
      <c r="J31" s="184">
        <v>62.17</v>
      </c>
      <c r="K31" s="184">
        <v>62.17</v>
      </c>
      <c r="L31" s="184" t="s">
        <v>476</v>
      </c>
      <c r="M31" s="184">
        <v>62.17</v>
      </c>
    </row>
    <row r="32" spans="1:13" x14ac:dyDescent="0.25">
      <c r="A32" s="184">
        <v>23</v>
      </c>
      <c r="B32" s="184" t="s">
        <v>485</v>
      </c>
      <c r="C32" s="185">
        <v>43676</v>
      </c>
      <c r="F32" s="184">
        <v>400</v>
      </c>
      <c r="G32" s="184">
        <v>400</v>
      </c>
      <c r="I32" s="184">
        <v>21</v>
      </c>
      <c r="J32" s="184">
        <v>162.41</v>
      </c>
      <c r="K32" s="184">
        <v>162.41</v>
      </c>
      <c r="L32" s="184" t="s">
        <v>467</v>
      </c>
      <c r="M32" s="184">
        <v>162.41</v>
      </c>
    </row>
    <row r="33" spans="1:13" x14ac:dyDescent="0.25">
      <c r="A33" s="184">
        <v>24</v>
      </c>
      <c r="B33" s="184" t="s">
        <v>487</v>
      </c>
      <c r="C33" s="185">
        <v>39150</v>
      </c>
      <c r="F33" s="184">
        <v>400</v>
      </c>
      <c r="G33" s="184">
        <v>400</v>
      </c>
      <c r="I33" s="184">
        <v>13</v>
      </c>
      <c r="J33" s="184">
        <v>93.03</v>
      </c>
      <c r="K33" s="184">
        <v>93.03</v>
      </c>
      <c r="L33" s="184" t="s">
        <v>476</v>
      </c>
      <c r="M33" s="184">
        <v>93.03</v>
      </c>
    </row>
    <row r="34" spans="1:13" x14ac:dyDescent="0.25">
      <c r="A34" s="184">
        <v>25</v>
      </c>
      <c r="B34" s="184" t="s">
        <v>488</v>
      </c>
      <c r="C34" s="185">
        <v>43778</v>
      </c>
      <c r="F34" s="184">
        <v>400</v>
      </c>
      <c r="G34" s="184">
        <v>400</v>
      </c>
      <c r="I34" s="184">
        <v>11</v>
      </c>
      <c r="J34" s="184">
        <v>93.74</v>
      </c>
      <c r="K34" s="184">
        <v>93.74</v>
      </c>
      <c r="L34" s="184" t="s">
        <v>476</v>
      </c>
      <c r="M34" s="184">
        <v>93.74</v>
      </c>
    </row>
    <row r="35" spans="1:13" x14ac:dyDescent="0.25">
      <c r="A35" s="184">
        <v>26</v>
      </c>
      <c r="B35" s="184" t="s">
        <v>489</v>
      </c>
      <c r="C35" s="185">
        <v>36704</v>
      </c>
      <c r="F35" s="184">
        <v>400</v>
      </c>
      <c r="G35" s="184">
        <v>400</v>
      </c>
      <c r="I35" s="184">
        <v>18</v>
      </c>
      <c r="J35" s="184">
        <v>124.39</v>
      </c>
      <c r="K35" s="184">
        <v>124.39</v>
      </c>
      <c r="L35" s="184" t="s">
        <v>476</v>
      </c>
      <c r="M35" s="184">
        <v>124.39</v>
      </c>
    </row>
    <row r="36" spans="1:13" x14ac:dyDescent="0.25">
      <c r="A36" s="184">
        <v>27</v>
      </c>
      <c r="B36" s="184" t="s">
        <v>491</v>
      </c>
      <c r="C36" s="185">
        <v>39664</v>
      </c>
      <c r="F36" s="184">
        <v>400</v>
      </c>
      <c r="G36" s="184">
        <v>400</v>
      </c>
      <c r="I36" s="184">
        <v>18</v>
      </c>
      <c r="J36" s="184">
        <v>133.13</v>
      </c>
      <c r="K36" s="184">
        <v>133.13</v>
      </c>
      <c r="L36" s="184" t="s">
        <v>467</v>
      </c>
      <c r="M36" s="184">
        <v>133.13</v>
      </c>
    </row>
    <row r="37" spans="1:13" x14ac:dyDescent="0.25">
      <c r="A37" s="184">
        <v>28</v>
      </c>
      <c r="B37" s="184" t="s">
        <v>492</v>
      </c>
      <c r="C37" s="185">
        <v>41115</v>
      </c>
      <c r="F37" s="184">
        <v>500</v>
      </c>
      <c r="G37" s="184">
        <v>500</v>
      </c>
      <c r="I37" s="184">
        <v>8</v>
      </c>
      <c r="J37" s="184">
        <v>25</v>
      </c>
      <c r="K37" s="184">
        <v>25</v>
      </c>
      <c r="L37" s="184" t="s">
        <v>476</v>
      </c>
      <c r="M37" s="184">
        <v>25</v>
      </c>
    </row>
    <row r="38" spans="1:13" x14ac:dyDescent="0.25">
      <c r="A38" s="184">
        <v>29</v>
      </c>
      <c r="B38" s="184" t="s">
        <v>493</v>
      </c>
      <c r="C38" s="185">
        <v>39476</v>
      </c>
      <c r="F38" s="184">
        <v>600</v>
      </c>
      <c r="G38" s="184">
        <v>600</v>
      </c>
      <c r="I38" s="184">
        <v>17</v>
      </c>
      <c r="J38" s="184">
        <v>132.29</v>
      </c>
      <c r="K38" s="184">
        <v>132.29</v>
      </c>
      <c r="L38" s="184" t="s">
        <v>467</v>
      </c>
      <c r="M38" s="184">
        <v>132.29</v>
      </c>
    </row>
    <row r="39" spans="1:13" x14ac:dyDescent="0.25">
      <c r="A39" s="184">
        <v>30</v>
      </c>
      <c r="B39" s="184" t="s">
        <v>503</v>
      </c>
      <c r="C39" s="185">
        <v>42856</v>
      </c>
      <c r="E39" s="184" t="s">
        <v>349</v>
      </c>
      <c r="F39" s="184">
        <v>500</v>
      </c>
      <c r="G39" s="184">
        <v>500</v>
      </c>
      <c r="I39" s="184">
        <v>0</v>
      </c>
      <c r="J39" s="184">
        <v>0</v>
      </c>
      <c r="K39" s="184">
        <v>0</v>
      </c>
      <c r="L39" s="184" t="s">
        <v>476</v>
      </c>
      <c r="M39" s="184">
        <v>0</v>
      </c>
    </row>
    <row r="40" spans="1:13" x14ac:dyDescent="0.25">
      <c r="A40" s="184">
        <v>31</v>
      </c>
      <c r="B40" s="184" t="s">
        <v>496</v>
      </c>
      <c r="C40" s="185">
        <v>41030</v>
      </c>
      <c r="F40" s="184">
        <v>400</v>
      </c>
      <c r="G40" s="184">
        <v>400</v>
      </c>
      <c r="I40" s="184">
        <v>21</v>
      </c>
      <c r="J40" s="184">
        <v>167.3</v>
      </c>
      <c r="K40" s="184">
        <v>167.3</v>
      </c>
      <c r="L40" s="184" t="s">
        <v>467</v>
      </c>
      <c r="M40" s="184">
        <v>167.3</v>
      </c>
    </row>
    <row r="41" spans="1:13" x14ac:dyDescent="0.25">
      <c r="J41" s="184">
        <f>SUM(J10:J40)</f>
        <v>3924.2000000000007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14CDB-E79F-43A3-ABD3-6C35F56A9642}">
  <dimension ref="A1:M40"/>
  <sheetViews>
    <sheetView topLeftCell="A19" workbookViewId="0">
      <selection activeCell="J41" sqref="J41"/>
    </sheetView>
  </sheetViews>
  <sheetFormatPr defaultColWidth="8.83203125" defaultRowHeight="15" x14ac:dyDescent="0.25"/>
  <cols>
    <col min="1" max="2" width="8.83203125" style="197"/>
    <col min="3" max="3" width="10.5" style="197" bestFit="1" customWidth="1"/>
    <col min="4" max="16384" width="8.83203125" style="197"/>
  </cols>
  <sheetData>
    <row r="1" spans="1:13" x14ac:dyDescent="0.25">
      <c r="A1" s="197" t="s">
        <v>446</v>
      </c>
    </row>
    <row r="2" spans="1:13" x14ac:dyDescent="0.25">
      <c r="A2" s="197" t="s">
        <v>630</v>
      </c>
    </row>
    <row r="3" spans="1:13" x14ac:dyDescent="0.25">
      <c r="A3" s="197" t="s">
        <v>448</v>
      </c>
      <c r="B3" s="197" t="s">
        <v>449</v>
      </c>
      <c r="C3" s="197" t="s">
        <v>423</v>
      </c>
      <c r="D3" s="197" t="s">
        <v>450</v>
      </c>
    </row>
    <row r="4" spans="1:13" x14ac:dyDescent="0.25">
      <c r="A4" s="197" t="s">
        <v>451</v>
      </c>
      <c r="B4" s="197">
        <v>17</v>
      </c>
      <c r="C4" s="197">
        <v>2765.68</v>
      </c>
      <c r="D4" s="197">
        <v>162.69</v>
      </c>
    </row>
    <row r="5" spans="1:13" x14ac:dyDescent="0.25">
      <c r="A5" s="197" t="s">
        <v>452</v>
      </c>
      <c r="B5" s="197">
        <v>16</v>
      </c>
      <c r="C5" s="197">
        <v>1153.77</v>
      </c>
      <c r="D5" s="197">
        <v>72.11</v>
      </c>
    </row>
    <row r="6" spans="1:13" x14ac:dyDescent="0.25">
      <c r="A6" s="197" t="s">
        <v>453</v>
      </c>
      <c r="B6" s="197">
        <v>9</v>
      </c>
      <c r="C6" s="197" t="s">
        <v>454</v>
      </c>
      <c r="D6" s="197" t="s">
        <v>454</v>
      </c>
    </row>
    <row r="7" spans="1:13" x14ac:dyDescent="0.25">
      <c r="A7" s="197" t="s">
        <v>455</v>
      </c>
      <c r="B7" s="197">
        <v>26</v>
      </c>
      <c r="C7" s="197" t="s">
        <v>454</v>
      </c>
      <c r="D7" s="197" t="s">
        <v>454</v>
      </c>
    </row>
    <row r="9" spans="1:13" x14ac:dyDescent="0.25">
      <c r="A9" s="197" t="s">
        <v>456</v>
      </c>
      <c r="B9" s="197" t="s">
        <v>457</v>
      </c>
      <c r="C9" s="197" t="s">
        <v>160</v>
      </c>
      <c r="D9" s="197" t="s">
        <v>458</v>
      </c>
      <c r="E9" s="197" t="s">
        <v>459</v>
      </c>
      <c r="F9" s="197" t="s">
        <v>460</v>
      </c>
      <c r="G9" s="197" t="s">
        <v>461</v>
      </c>
      <c r="H9" s="197" t="s">
        <v>462</v>
      </c>
      <c r="I9" s="197" t="s">
        <v>463</v>
      </c>
      <c r="J9" s="197" t="s">
        <v>423</v>
      </c>
      <c r="K9" s="197" t="s">
        <v>450</v>
      </c>
      <c r="L9" s="197" t="s">
        <v>464</v>
      </c>
      <c r="M9" s="197" t="s">
        <v>631</v>
      </c>
    </row>
    <row r="10" spans="1:13" x14ac:dyDescent="0.25">
      <c r="A10" s="197">
        <v>1</v>
      </c>
      <c r="B10" s="197" t="s">
        <v>553</v>
      </c>
      <c r="C10" s="198">
        <v>44083</v>
      </c>
      <c r="G10" s="197">
        <v>400</v>
      </c>
      <c r="I10" s="197">
        <v>21</v>
      </c>
      <c r="J10" s="197">
        <v>178.81</v>
      </c>
      <c r="K10" s="197">
        <v>178.81</v>
      </c>
      <c r="L10" s="197" t="s">
        <v>467</v>
      </c>
      <c r="M10" s="197">
        <v>178.81</v>
      </c>
    </row>
    <row r="11" spans="1:13" x14ac:dyDescent="0.25">
      <c r="A11" s="197">
        <v>2</v>
      </c>
      <c r="B11" s="197" t="s">
        <v>628</v>
      </c>
      <c r="C11" s="198">
        <v>43087</v>
      </c>
      <c r="F11" s="197">
        <v>400</v>
      </c>
      <c r="G11" s="197">
        <v>400</v>
      </c>
      <c r="I11" s="197">
        <v>16</v>
      </c>
      <c r="J11" s="197">
        <v>119.11</v>
      </c>
      <c r="K11" s="197">
        <v>119.11</v>
      </c>
      <c r="L11" s="197" t="s">
        <v>476</v>
      </c>
      <c r="M11" s="197">
        <v>119.11</v>
      </c>
    </row>
    <row r="12" spans="1:13" x14ac:dyDescent="0.25">
      <c r="A12" s="197">
        <v>3</v>
      </c>
      <c r="B12" s="197" t="s">
        <v>466</v>
      </c>
      <c r="C12" s="198">
        <v>41407</v>
      </c>
      <c r="F12" s="197">
        <v>600</v>
      </c>
      <c r="G12" s="197">
        <v>600</v>
      </c>
      <c r="I12" s="197">
        <v>25</v>
      </c>
      <c r="J12" s="197">
        <v>183.86</v>
      </c>
      <c r="K12" s="197">
        <v>183.86</v>
      </c>
      <c r="L12" s="197" t="s">
        <v>467</v>
      </c>
      <c r="M12" s="197">
        <v>183.86</v>
      </c>
    </row>
    <row r="13" spans="1:13" x14ac:dyDescent="0.25">
      <c r="A13" s="197">
        <v>4</v>
      </c>
      <c r="B13" s="197" t="s">
        <v>469</v>
      </c>
      <c r="C13" s="198">
        <v>38790</v>
      </c>
      <c r="F13" s="197">
        <v>400</v>
      </c>
      <c r="G13" s="197">
        <v>400</v>
      </c>
      <c r="I13" s="197">
        <v>16</v>
      </c>
      <c r="J13" s="197">
        <v>135.38999999999999</v>
      </c>
      <c r="K13" s="197">
        <v>135.38999999999999</v>
      </c>
      <c r="L13" s="197" t="s">
        <v>467</v>
      </c>
      <c r="M13" s="197">
        <v>135.38999999999999</v>
      </c>
    </row>
    <row r="14" spans="1:13" x14ac:dyDescent="0.25">
      <c r="A14" s="197">
        <v>5</v>
      </c>
      <c r="B14" s="197" t="s">
        <v>471</v>
      </c>
      <c r="C14" s="198">
        <v>42534</v>
      </c>
      <c r="F14" s="197">
        <v>600</v>
      </c>
      <c r="G14" s="197">
        <v>600</v>
      </c>
      <c r="I14" s="197">
        <v>21</v>
      </c>
      <c r="J14" s="197">
        <v>202.96</v>
      </c>
      <c r="K14" s="197">
        <v>202.96</v>
      </c>
      <c r="L14" s="197" t="s">
        <v>467</v>
      </c>
      <c r="M14" s="197">
        <v>202.96</v>
      </c>
    </row>
    <row r="15" spans="1:13" x14ac:dyDescent="0.25">
      <c r="A15" s="197">
        <v>6</v>
      </c>
      <c r="B15" s="197" t="s">
        <v>472</v>
      </c>
      <c r="C15" s="198">
        <v>38412</v>
      </c>
      <c r="F15" s="197">
        <v>600</v>
      </c>
      <c r="G15" s="197">
        <v>600</v>
      </c>
      <c r="I15" s="197">
        <v>16</v>
      </c>
      <c r="J15" s="197">
        <v>152</v>
      </c>
      <c r="K15" s="197">
        <v>152</v>
      </c>
      <c r="L15" s="197" t="s">
        <v>467</v>
      </c>
      <c r="M15" s="197">
        <v>152</v>
      </c>
    </row>
    <row r="16" spans="1:13" x14ac:dyDescent="0.25">
      <c r="A16" s="197">
        <v>7</v>
      </c>
      <c r="B16" s="197" t="s">
        <v>570</v>
      </c>
      <c r="C16" s="198">
        <v>38257</v>
      </c>
      <c r="F16" s="197">
        <v>600</v>
      </c>
      <c r="G16" s="197">
        <v>600</v>
      </c>
      <c r="I16" s="197">
        <v>26</v>
      </c>
      <c r="J16" s="197">
        <v>191.14</v>
      </c>
      <c r="K16" s="197">
        <v>191.14</v>
      </c>
      <c r="L16" s="197" t="s">
        <v>467</v>
      </c>
      <c r="M16" s="197">
        <v>191.14</v>
      </c>
    </row>
    <row r="17" spans="1:13" x14ac:dyDescent="0.25">
      <c r="A17" s="197">
        <v>8</v>
      </c>
      <c r="B17" s="197" t="s">
        <v>507</v>
      </c>
      <c r="C17" s="198">
        <v>43893</v>
      </c>
      <c r="E17" s="197" t="s">
        <v>347</v>
      </c>
      <c r="F17" s="197">
        <v>400</v>
      </c>
      <c r="G17" s="197">
        <v>400</v>
      </c>
      <c r="I17" s="197">
        <v>12</v>
      </c>
      <c r="J17" s="197">
        <v>97.18</v>
      </c>
      <c r="K17" s="197">
        <v>97.18</v>
      </c>
      <c r="L17" s="197" t="s">
        <v>476</v>
      </c>
      <c r="M17" s="197">
        <v>97.18</v>
      </c>
    </row>
    <row r="18" spans="1:13" x14ac:dyDescent="0.25">
      <c r="A18" s="197">
        <v>9</v>
      </c>
      <c r="B18" s="197" t="s">
        <v>624</v>
      </c>
      <c r="C18" s="198">
        <v>44439</v>
      </c>
      <c r="G18" s="197">
        <v>400</v>
      </c>
      <c r="I18" s="197">
        <v>16</v>
      </c>
      <c r="J18" s="197">
        <v>132.32</v>
      </c>
      <c r="K18" s="197">
        <v>132.32</v>
      </c>
      <c r="L18" s="197" t="s">
        <v>467</v>
      </c>
      <c r="M18" s="197">
        <v>132.32</v>
      </c>
    </row>
    <row r="19" spans="1:13" x14ac:dyDescent="0.25">
      <c r="A19" s="197">
        <v>10</v>
      </c>
      <c r="B19" s="197" t="s">
        <v>542</v>
      </c>
      <c r="C19" s="198">
        <v>44018</v>
      </c>
      <c r="F19" s="197">
        <v>400</v>
      </c>
      <c r="I19" s="197">
        <v>21</v>
      </c>
      <c r="J19" s="197">
        <v>175.03</v>
      </c>
      <c r="K19" s="197">
        <v>175.03</v>
      </c>
      <c r="L19" s="197" t="s">
        <v>467</v>
      </c>
      <c r="M19" s="197">
        <v>175.03</v>
      </c>
    </row>
    <row r="20" spans="1:13" x14ac:dyDescent="0.25">
      <c r="A20" s="197">
        <v>12</v>
      </c>
      <c r="B20" s="197" t="s">
        <v>477</v>
      </c>
      <c r="C20" s="198">
        <v>39084</v>
      </c>
      <c r="F20" s="197">
        <v>400</v>
      </c>
      <c r="G20" s="197">
        <v>400</v>
      </c>
      <c r="I20" s="197">
        <v>16</v>
      </c>
      <c r="J20" s="197">
        <v>127.73</v>
      </c>
      <c r="K20" s="197">
        <v>127.73</v>
      </c>
      <c r="L20" s="197" t="s">
        <v>476</v>
      </c>
      <c r="M20" s="197">
        <v>127.73</v>
      </c>
    </row>
    <row r="21" spans="1:13" x14ac:dyDescent="0.25">
      <c r="A21" s="197">
        <v>13</v>
      </c>
      <c r="B21" s="197" t="s">
        <v>478</v>
      </c>
      <c r="C21" s="198">
        <v>43003</v>
      </c>
      <c r="F21" s="197">
        <v>400</v>
      </c>
      <c r="G21" s="197">
        <v>400</v>
      </c>
      <c r="I21" s="197">
        <v>17</v>
      </c>
      <c r="J21" s="197">
        <v>132.02000000000001</v>
      </c>
      <c r="K21" s="197">
        <v>132.02000000000001</v>
      </c>
      <c r="L21" s="197" t="s">
        <v>467</v>
      </c>
      <c r="M21" s="197">
        <v>132.02000000000001</v>
      </c>
    </row>
    <row r="22" spans="1:13" x14ac:dyDescent="0.25">
      <c r="A22" s="197">
        <v>14</v>
      </c>
      <c r="B22" s="197" t="s">
        <v>543</v>
      </c>
      <c r="C22" s="198">
        <v>43726</v>
      </c>
      <c r="F22" s="197">
        <v>400</v>
      </c>
      <c r="G22" s="197">
        <v>400</v>
      </c>
      <c r="I22" s="197">
        <v>18</v>
      </c>
      <c r="J22" s="197">
        <v>146.47</v>
      </c>
      <c r="K22" s="197">
        <v>146.47</v>
      </c>
      <c r="L22" s="197" t="s">
        <v>467</v>
      </c>
      <c r="M22" s="197">
        <v>146.47</v>
      </c>
    </row>
    <row r="23" spans="1:13" x14ac:dyDescent="0.25">
      <c r="A23" s="197">
        <v>15</v>
      </c>
      <c r="B23" s="197" t="s">
        <v>479</v>
      </c>
      <c r="C23" s="198">
        <v>41162</v>
      </c>
      <c r="F23" s="197">
        <v>400</v>
      </c>
      <c r="G23" s="197">
        <v>400</v>
      </c>
      <c r="I23" s="197">
        <v>17</v>
      </c>
      <c r="J23" s="197">
        <v>142.53</v>
      </c>
      <c r="K23" s="197">
        <v>142.53</v>
      </c>
      <c r="L23" s="197" t="s">
        <v>467</v>
      </c>
      <c r="M23" s="197">
        <v>142.53</v>
      </c>
    </row>
    <row r="24" spans="1:13" x14ac:dyDescent="0.25">
      <c r="A24" s="197">
        <v>16</v>
      </c>
      <c r="B24" s="197" t="s">
        <v>571</v>
      </c>
      <c r="C24" s="198">
        <v>44153</v>
      </c>
      <c r="F24" s="197">
        <v>600</v>
      </c>
      <c r="G24" s="197">
        <v>600</v>
      </c>
      <c r="I24" s="197">
        <v>30</v>
      </c>
      <c r="J24" s="197">
        <v>209.4</v>
      </c>
      <c r="K24" s="197">
        <v>209.4</v>
      </c>
      <c r="L24" s="197" t="s">
        <v>467</v>
      </c>
      <c r="M24" s="197">
        <v>209.4</v>
      </c>
    </row>
    <row r="25" spans="1:13" x14ac:dyDescent="0.25">
      <c r="A25" s="197">
        <v>18</v>
      </c>
      <c r="B25" s="197" t="s">
        <v>481</v>
      </c>
      <c r="C25" s="198">
        <v>39281</v>
      </c>
      <c r="F25" s="197">
        <v>600</v>
      </c>
      <c r="G25" s="197">
        <v>600</v>
      </c>
      <c r="I25" s="197">
        <v>12</v>
      </c>
      <c r="J25" s="197">
        <v>93.01</v>
      </c>
      <c r="K25" s="197">
        <v>93.01</v>
      </c>
      <c r="L25" s="197" t="s">
        <v>476</v>
      </c>
      <c r="M25" s="197">
        <v>93.01</v>
      </c>
    </row>
    <row r="26" spans="1:13" x14ac:dyDescent="0.25">
      <c r="A26" s="197">
        <v>19</v>
      </c>
      <c r="B26" s="197" t="s">
        <v>482</v>
      </c>
      <c r="C26" s="198">
        <v>36578</v>
      </c>
      <c r="F26" s="197">
        <v>400</v>
      </c>
      <c r="G26" s="197">
        <v>400</v>
      </c>
      <c r="I26" s="197">
        <v>16</v>
      </c>
      <c r="J26" s="197">
        <v>131.76</v>
      </c>
      <c r="K26" s="197">
        <v>131.76</v>
      </c>
      <c r="L26" s="197" t="s">
        <v>467</v>
      </c>
      <c r="M26" s="197">
        <v>131.76</v>
      </c>
    </row>
    <row r="27" spans="1:13" x14ac:dyDescent="0.25">
      <c r="A27" s="197">
        <v>20</v>
      </c>
      <c r="B27" s="197" t="s">
        <v>598</v>
      </c>
      <c r="C27" s="198">
        <v>44369</v>
      </c>
      <c r="G27" s="197">
        <v>600</v>
      </c>
      <c r="I27" s="197">
        <v>18</v>
      </c>
      <c r="J27" s="197">
        <v>137.37</v>
      </c>
      <c r="K27" s="197">
        <v>137.37</v>
      </c>
      <c r="L27" s="197" t="s">
        <v>467</v>
      </c>
      <c r="M27" s="197">
        <v>137.37</v>
      </c>
    </row>
    <row r="28" spans="1:13" x14ac:dyDescent="0.25">
      <c r="A28" s="197">
        <v>21</v>
      </c>
      <c r="B28" s="197" t="s">
        <v>483</v>
      </c>
      <c r="C28" s="198">
        <v>42856</v>
      </c>
      <c r="F28" s="197">
        <v>600</v>
      </c>
      <c r="G28" s="197">
        <v>600</v>
      </c>
      <c r="I28" s="197">
        <v>23</v>
      </c>
      <c r="J28" s="197">
        <v>180.79</v>
      </c>
      <c r="K28" s="197">
        <v>180.79</v>
      </c>
      <c r="L28" s="197" t="s">
        <v>467</v>
      </c>
      <c r="M28" s="197">
        <v>180.79</v>
      </c>
    </row>
    <row r="29" spans="1:13" x14ac:dyDescent="0.25">
      <c r="A29" s="197">
        <v>22</v>
      </c>
      <c r="B29" s="197" t="s">
        <v>484</v>
      </c>
      <c r="C29" s="198">
        <v>36950</v>
      </c>
      <c r="F29" s="197">
        <v>400</v>
      </c>
      <c r="G29" s="197">
        <v>400</v>
      </c>
      <c r="I29" s="197">
        <v>21</v>
      </c>
      <c r="J29" s="197">
        <v>70.010000000000005</v>
      </c>
      <c r="K29" s="197">
        <v>70.010000000000005</v>
      </c>
      <c r="L29" s="197" t="s">
        <v>476</v>
      </c>
      <c r="M29" s="197">
        <v>70.010000000000005</v>
      </c>
    </row>
    <row r="30" spans="1:13" x14ac:dyDescent="0.25">
      <c r="A30" s="197">
        <v>23</v>
      </c>
      <c r="B30" s="197" t="s">
        <v>485</v>
      </c>
      <c r="C30" s="198">
        <v>43676</v>
      </c>
      <c r="F30" s="197">
        <v>400</v>
      </c>
      <c r="G30" s="197">
        <v>400</v>
      </c>
      <c r="I30" s="197">
        <v>21</v>
      </c>
      <c r="J30" s="197">
        <v>165.58</v>
      </c>
      <c r="K30" s="197">
        <v>165.58</v>
      </c>
      <c r="L30" s="197" t="s">
        <v>467</v>
      </c>
      <c r="M30" s="197">
        <v>165.58</v>
      </c>
    </row>
    <row r="31" spans="1:13" x14ac:dyDescent="0.25">
      <c r="A31" s="197">
        <v>24</v>
      </c>
      <c r="B31" s="197" t="s">
        <v>487</v>
      </c>
      <c r="C31" s="198">
        <v>39150</v>
      </c>
      <c r="F31" s="197">
        <v>400</v>
      </c>
      <c r="G31" s="197">
        <v>400</v>
      </c>
      <c r="I31" s="197">
        <v>13</v>
      </c>
      <c r="J31" s="197">
        <v>87.19</v>
      </c>
      <c r="K31" s="197">
        <v>87.19</v>
      </c>
      <c r="L31" s="197" t="s">
        <v>476</v>
      </c>
      <c r="M31" s="197">
        <v>87.19</v>
      </c>
    </row>
    <row r="32" spans="1:13" x14ac:dyDescent="0.25">
      <c r="A32" s="197">
        <v>25</v>
      </c>
      <c r="B32" s="197" t="s">
        <v>632</v>
      </c>
      <c r="C32" s="198">
        <v>44487</v>
      </c>
      <c r="G32" s="197">
        <v>400</v>
      </c>
      <c r="I32" s="197">
        <v>10</v>
      </c>
      <c r="J32" s="197">
        <v>77.27</v>
      </c>
      <c r="K32" s="197">
        <v>77.27</v>
      </c>
      <c r="L32" s="197" t="s">
        <v>476</v>
      </c>
      <c r="M32" s="197">
        <v>77.27</v>
      </c>
    </row>
    <row r="33" spans="1:13" x14ac:dyDescent="0.25">
      <c r="A33" s="197">
        <v>26</v>
      </c>
      <c r="B33" s="197" t="s">
        <v>629</v>
      </c>
      <c r="C33" s="198">
        <v>44468</v>
      </c>
      <c r="G33" s="197">
        <v>400</v>
      </c>
      <c r="I33" s="197">
        <v>7</v>
      </c>
      <c r="J33" s="197">
        <v>49.62</v>
      </c>
      <c r="K33" s="197">
        <v>49.62</v>
      </c>
      <c r="L33" s="197" t="s">
        <v>476</v>
      </c>
      <c r="M33" s="197">
        <v>49.62</v>
      </c>
    </row>
    <row r="34" spans="1:13" x14ac:dyDescent="0.25">
      <c r="A34" s="197">
        <v>27</v>
      </c>
      <c r="B34" s="197" t="s">
        <v>488</v>
      </c>
      <c r="C34" s="198">
        <v>43778</v>
      </c>
      <c r="F34" s="197">
        <v>400</v>
      </c>
      <c r="G34" s="197">
        <v>400</v>
      </c>
      <c r="I34" s="197">
        <v>13</v>
      </c>
      <c r="J34" s="197">
        <v>100.12</v>
      </c>
      <c r="K34" s="197">
        <v>100.12</v>
      </c>
      <c r="L34" s="197" t="s">
        <v>476</v>
      </c>
      <c r="M34" s="197">
        <v>100.12</v>
      </c>
    </row>
    <row r="35" spans="1:13" x14ac:dyDescent="0.25">
      <c r="A35" s="197">
        <v>28</v>
      </c>
      <c r="B35" s="197" t="s">
        <v>489</v>
      </c>
      <c r="C35" s="198">
        <v>36704</v>
      </c>
      <c r="F35" s="197">
        <v>400</v>
      </c>
      <c r="G35" s="197">
        <v>400</v>
      </c>
      <c r="I35" s="197">
        <v>20</v>
      </c>
      <c r="J35" s="197">
        <v>117.14</v>
      </c>
      <c r="K35" s="197">
        <v>117.14</v>
      </c>
      <c r="L35" s="197" t="s">
        <v>476</v>
      </c>
      <c r="M35" s="197">
        <v>117.14</v>
      </c>
    </row>
    <row r="36" spans="1:13" x14ac:dyDescent="0.25">
      <c r="A36" s="197">
        <v>29</v>
      </c>
      <c r="B36" s="197" t="s">
        <v>491</v>
      </c>
      <c r="C36" s="198">
        <v>39664</v>
      </c>
      <c r="F36" s="197">
        <v>400</v>
      </c>
      <c r="G36" s="197">
        <v>400</v>
      </c>
      <c r="I36" s="197">
        <v>16</v>
      </c>
      <c r="J36" s="197">
        <v>112.47</v>
      </c>
      <c r="K36" s="197">
        <v>112.47</v>
      </c>
      <c r="L36" s="197" t="s">
        <v>476</v>
      </c>
      <c r="M36" s="197">
        <v>112.47</v>
      </c>
    </row>
    <row r="37" spans="1:13" x14ac:dyDescent="0.25">
      <c r="A37" s="197">
        <v>30</v>
      </c>
      <c r="B37" s="197" t="s">
        <v>492</v>
      </c>
      <c r="C37" s="198">
        <v>41115</v>
      </c>
      <c r="F37" s="197">
        <v>500</v>
      </c>
      <c r="G37" s="197">
        <v>500</v>
      </c>
      <c r="I37" s="197">
        <v>7</v>
      </c>
      <c r="J37" s="197">
        <v>20</v>
      </c>
      <c r="K37" s="197">
        <v>20</v>
      </c>
      <c r="L37" s="197" t="s">
        <v>476</v>
      </c>
      <c r="M37" s="197">
        <v>20</v>
      </c>
    </row>
    <row r="38" spans="1:13" x14ac:dyDescent="0.25">
      <c r="A38" s="197">
        <v>31</v>
      </c>
      <c r="B38" s="197" t="s">
        <v>493</v>
      </c>
      <c r="C38" s="198">
        <v>39476</v>
      </c>
      <c r="F38" s="197">
        <v>600</v>
      </c>
      <c r="G38" s="197">
        <v>600</v>
      </c>
      <c r="I38" s="197">
        <v>10</v>
      </c>
      <c r="J38" s="197">
        <v>82.92</v>
      </c>
      <c r="K38" s="197">
        <v>82.92</v>
      </c>
      <c r="L38" s="197" t="s">
        <v>476</v>
      </c>
      <c r="M38" s="197">
        <v>82.92</v>
      </c>
    </row>
    <row r="39" spans="1:13" x14ac:dyDescent="0.25">
      <c r="A39" s="197">
        <v>33</v>
      </c>
      <c r="B39" s="197" t="s">
        <v>496</v>
      </c>
      <c r="C39" s="198">
        <v>41030</v>
      </c>
      <c r="F39" s="197">
        <v>400</v>
      </c>
      <c r="G39" s="197">
        <v>400</v>
      </c>
      <c r="I39" s="197">
        <v>24</v>
      </c>
      <c r="J39" s="197">
        <v>168.25</v>
      </c>
      <c r="K39" s="197">
        <v>168.25</v>
      </c>
      <c r="L39" s="197" t="s">
        <v>467</v>
      </c>
      <c r="M39" s="197">
        <v>168.25</v>
      </c>
    </row>
    <row r="40" spans="1:13" x14ac:dyDescent="0.25">
      <c r="J40" s="197">
        <f>SUM(J10:J39)</f>
        <v>3919.45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B032-E134-49A9-90F0-581680D6D0BF}">
  <dimension ref="A1:M44"/>
  <sheetViews>
    <sheetView topLeftCell="A19" workbookViewId="0">
      <selection activeCell="J45" sqref="J45"/>
    </sheetView>
  </sheetViews>
  <sheetFormatPr defaultColWidth="8.83203125" defaultRowHeight="15" x14ac:dyDescent="0.25"/>
  <cols>
    <col min="1" max="16384" width="8.83203125" style="195"/>
  </cols>
  <sheetData>
    <row r="1" spans="1:13" x14ac:dyDescent="0.25">
      <c r="A1" s="195" t="s">
        <v>446</v>
      </c>
    </row>
    <row r="2" spans="1:13" x14ac:dyDescent="0.25">
      <c r="A2" s="195" t="s">
        <v>626</v>
      </c>
    </row>
    <row r="3" spans="1:13" x14ac:dyDescent="0.25">
      <c r="A3" s="195" t="s">
        <v>448</v>
      </c>
      <c r="B3" s="195" t="s">
        <v>449</v>
      </c>
      <c r="C3" s="195" t="s">
        <v>423</v>
      </c>
      <c r="D3" s="195" t="s">
        <v>450</v>
      </c>
    </row>
    <row r="4" spans="1:13" x14ac:dyDescent="0.25">
      <c r="A4" s="195" t="s">
        <v>451</v>
      </c>
      <c r="B4" s="195">
        <v>17</v>
      </c>
      <c r="C4" s="195">
        <v>2826.9</v>
      </c>
      <c r="D4" s="195">
        <v>166.29</v>
      </c>
    </row>
    <row r="5" spans="1:13" x14ac:dyDescent="0.25">
      <c r="A5" s="195" t="s">
        <v>452</v>
      </c>
      <c r="B5" s="195">
        <v>16</v>
      </c>
      <c r="C5" s="195">
        <v>1082.32</v>
      </c>
      <c r="D5" s="195">
        <v>67.650000000000006</v>
      </c>
    </row>
    <row r="6" spans="1:13" x14ac:dyDescent="0.25">
      <c r="A6" s="195" t="s">
        <v>453</v>
      </c>
      <c r="B6" s="195">
        <v>9</v>
      </c>
      <c r="C6" s="195" t="s">
        <v>454</v>
      </c>
      <c r="D6" s="195" t="s">
        <v>454</v>
      </c>
    </row>
    <row r="7" spans="1:13" x14ac:dyDescent="0.25">
      <c r="A7" s="195" t="s">
        <v>455</v>
      </c>
      <c r="B7" s="195">
        <v>26</v>
      </c>
      <c r="C7" s="195" t="s">
        <v>454</v>
      </c>
      <c r="D7" s="195" t="s">
        <v>454</v>
      </c>
    </row>
    <row r="9" spans="1:13" x14ac:dyDescent="0.25">
      <c r="A9" s="195" t="s">
        <v>456</v>
      </c>
      <c r="B9" s="195" t="s">
        <v>457</v>
      </c>
      <c r="C9" s="195" t="s">
        <v>160</v>
      </c>
      <c r="D9" s="195" t="s">
        <v>458</v>
      </c>
      <c r="E9" s="195" t="s">
        <v>459</v>
      </c>
      <c r="F9" s="195" t="s">
        <v>460</v>
      </c>
      <c r="G9" s="195" t="s">
        <v>461</v>
      </c>
      <c r="H9" s="195" t="s">
        <v>462</v>
      </c>
      <c r="I9" s="195" t="s">
        <v>463</v>
      </c>
      <c r="J9" s="195" t="s">
        <v>423</v>
      </c>
      <c r="K9" s="195" t="s">
        <v>450</v>
      </c>
      <c r="L9" s="195" t="s">
        <v>464</v>
      </c>
      <c r="M9" s="195" t="s">
        <v>627</v>
      </c>
    </row>
    <row r="10" spans="1:13" x14ac:dyDescent="0.25">
      <c r="A10" s="195">
        <v>1</v>
      </c>
      <c r="B10" s="195" t="s">
        <v>553</v>
      </c>
      <c r="C10" s="196">
        <v>44083</v>
      </c>
      <c r="G10" s="195">
        <v>400</v>
      </c>
      <c r="I10" s="195">
        <v>22</v>
      </c>
      <c r="J10" s="195">
        <v>175.78</v>
      </c>
      <c r="K10" s="195">
        <v>175.78</v>
      </c>
      <c r="L10" s="195" t="s">
        <v>467</v>
      </c>
      <c r="M10" s="195">
        <v>175.78</v>
      </c>
    </row>
    <row r="11" spans="1:13" x14ac:dyDescent="0.25">
      <c r="A11" s="195">
        <v>2</v>
      </c>
      <c r="B11" s="195" t="s">
        <v>628</v>
      </c>
      <c r="C11" s="196">
        <v>43087</v>
      </c>
      <c r="F11" s="195">
        <v>400</v>
      </c>
      <c r="G11" s="195">
        <v>400</v>
      </c>
      <c r="I11" s="195">
        <v>13</v>
      </c>
      <c r="J11" s="195">
        <v>96.17</v>
      </c>
      <c r="K11" s="195">
        <v>96.17</v>
      </c>
      <c r="L11" s="195" t="s">
        <v>476</v>
      </c>
      <c r="M11" s="195">
        <v>96.17</v>
      </c>
    </row>
    <row r="12" spans="1:13" x14ac:dyDescent="0.25">
      <c r="A12" s="195">
        <v>3</v>
      </c>
      <c r="B12" s="195" t="s">
        <v>466</v>
      </c>
      <c r="C12" s="196">
        <v>41407</v>
      </c>
      <c r="F12" s="195">
        <v>600</v>
      </c>
      <c r="G12" s="195">
        <v>600</v>
      </c>
      <c r="I12" s="195">
        <v>25</v>
      </c>
      <c r="J12" s="195">
        <v>194.27</v>
      </c>
      <c r="K12" s="195">
        <v>194.27</v>
      </c>
      <c r="L12" s="195" t="s">
        <v>467</v>
      </c>
      <c r="M12" s="195">
        <v>194.27</v>
      </c>
    </row>
    <row r="13" spans="1:13" x14ac:dyDescent="0.25">
      <c r="A13" s="195">
        <v>4</v>
      </c>
      <c r="B13" s="195" t="s">
        <v>469</v>
      </c>
      <c r="C13" s="196">
        <v>38790</v>
      </c>
      <c r="F13" s="195">
        <v>400</v>
      </c>
      <c r="G13" s="195">
        <v>400</v>
      </c>
      <c r="I13" s="195">
        <v>18</v>
      </c>
      <c r="J13" s="195">
        <v>156.43</v>
      </c>
      <c r="K13" s="195">
        <v>156.43</v>
      </c>
      <c r="L13" s="195" t="s">
        <v>467</v>
      </c>
      <c r="M13" s="195">
        <v>156.43</v>
      </c>
    </row>
    <row r="14" spans="1:13" x14ac:dyDescent="0.25">
      <c r="A14" s="195">
        <v>5</v>
      </c>
      <c r="B14" s="195" t="s">
        <v>471</v>
      </c>
      <c r="C14" s="196">
        <v>42534</v>
      </c>
      <c r="F14" s="195">
        <v>600</v>
      </c>
      <c r="G14" s="195">
        <v>600</v>
      </c>
      <c r="I14" s="195">
        <v>18</v>
      </c>
      <c r="J14" s="195">
        <v>184.75</v>
      </c>
      <c r="K14" s="195">
        <v>184.75</v>
      </c>
      <c r="L14" s="195" t="s">
        <v>467</v>
      </c>
      <c r="M14" s="195">
        <v>184.75</v>
      </c>
    </row>
    <row r="15" spans="1:13" x14ac:dyDescent="0.25">
      <c r="A15" s="195">
        <v>6</v>
      </c>
      <c r="B15" s="195" t="s">
        <v>472</v>
      </c>
      <c r="C15" s="196">
        <v>38412</v>
      </c>
      <c r="F15" s="195">
        <v>600</v>
      </c>
      <c r="G15" s="195">
        <v>600</v>
      </c>
      <c r="I15" s="195">
        <v>18</v>
      </c>
      <c r="J15" s="195">
        <v>165.48</v>
      </c>
      <c r="K15" s="195">
        <v>165.48</v>
      </c>
      <c r="L15" s="195" t="s">
        <v>467</v>
      </c>
      <c r="M15" s="195">
        <v>165.48</v>
      </c>
    </row>
    <row r="16" spans="1:13" x14ac:dyDescent="0.25">
      <c r="A16" s="195">
        <v>7</v>
      </c>
      <c r="B16" s="195" t="s">
        <v>570</v>
      </c>
      <c r="C16" s="196">
        <v>38257</v>
      </c>
      <c r="F16" s="195">
        <v>600</v>
      </c>
      <c r="G16" s="195">
        <v>600</v>
      </c>
      <c r="I16" s="195">
        <v>25</v>
      </c>
      <c r="J16" s="195">
        <v>194.1</v>
      </c>
      <c r="K16" s="195">
        <v>194.1</v>
      </c>
      <c r="L16" s="195" t="s">
        <v>467</v>
      </c>
      <c r="M16" s="195">
        <v>194.1</v>
      </c>
    </row>
    <row r="17" spans="1:13" x14ac:dyDescent="0.25">
      <c r="A17" s="195">
        <v>8</v>
      </c>
      <c r="B17" s="195" t="s">
        <v>507</v>
      </c>
      <c r="C17" s="196">
        <v>43893</v>
      </c>
      <c r="E17" s="195" t="s">
        <v>347</v>
      </c>
      <c r="F17" s="195">
        <v>400</v>
      </c>
      <c r="G17" s="195">
        <v>400</v>
      </c>
      <c r="I17" s="195">
        <v>0</v>
      </c>
      <c r="J17" s="195">
        <v>0</v>
      </c>
      <c r="K17" s="195">
        <v>0</v>
      </c>
      <c r="L17" s="195" t="s">
        <v>476</v>
      </c>
      <c r="M17" s="195">
        <v>0</v>
      </c>
    </row>
    <row r="18" spans="1:13" x14ac:dyDescent="0.25">
      <c r="A18" s="195">
        <v>9</v>
      </c>
      <c r="B18" s="195" t="s">
        <v>554</v>
      </c>
      <c r="C18" s="196">
        <v>44089</v>
      </c>
      <c r="G18" s="195">
        <v>400</v>
      </c>
      <c r="I18" s="195">
        <v>13</v>
      </c>
      <c r="J18" s="195">
        <v>85.78</v>
      </c>
      <c r="K18" s="195">
        <v>85.78</v>
      </c>
      <c r="L18" s="195" t="s">
        <v>476</v>
      </c>
      <c r="M18" s="195">
        <v>85.78</v>
      </c>
    </row>
    <row r="19" spans="1:13" x14ac:dyDescent="0.25">
      <c r="A19" s="195">
        <v>10</v>
      </c>
      <c r="B19" s="195" t="s">
        <v>624</v>
      </c>
      <c r="C19" s="196">
        <v>44439</v>
      </c>
      <c r="G19" s="195">
        <v>400</v>
      </c>
      <c r="I19" s="195">
        <v>16</v>
      </c>
      <c r="J19" s="195">
        <v>133.43</v>
      </c>
      <c r="K19" s="195">
        <v>133.43</v>
      </c>
      <c r="L19" s="195" t="s">
        <v>467</v>
      </c>
      <c r="M19" s="195">
        <v>133.43</v>
      </c>
    </row>
    <row r="20" spans="1:13" x14ac:dyDescent="0.25">
      <c r="A20" s="195">
        <v>11</v>
      </c>
      <c r="B20" s="195" t="s">
        <v>542</v>
      </c>
      <c r="C20" s="196">
        <v>44018</v>
      </c>
      <c r="F20" s="195">
        <v>400</v>
      </c>
      <c r="I20" s="195">
        <v>22</v>
      </c>
      <c r="J20" s="195">
        <v>186.92</v>
      </c>
      <c r="K20" s="195">
        <v>186.92</v>
      </c>
      <c r="L20" s="195" t="s">
        <v>467</v>
      </c>
      <c r="M20" s="195">
        <v>186.92</v>
      </c>
    </row>
    <row r="21" spans="1:13" x14ac:dyDescent="0.25">
      <c r="A21" s="195">
        <v>12</v>
      </c>
      <c r="B21" s="195" t="s">
        <v>625</v>
      </c>
      <c r="C21" s="196">
        <v>44414</v>
      </c>
      <c r="G21" s="195">
        <v>300</v>
      </c>
      <c r="I21" s="195">
        <v>0</v>
      </c>
      <c r="J21" s="195">
        <v>0</v>
      </c>
      <c r="K21" s="195">
        <v>0</v>
      </c>
      <c r="L21" s="195" t="s">
        <v>476</v>
      </c>
      <c r="M21" s="195">
        <v>0</v>
      </c>
    </row>
    <row r="22" spans="1:13" x14ac:dyDescent="0.25">
      <c r="A22" s="195">
        <v>13</v>
      </c>
      <c r="B22" s="195" t="s">
        <v>477</v>
      </c>
      <c r="C22" s="196">
        <v>39084</v>
      </c>
      <c r="F22" s="195">
        <v>400</v>
      </c>
      <c r="G22" s="195">
        <v>400</v>
      </c>
      <c r="I22" s="195">
        <v>19</v>
      </c>
      <c r="J22" s="195">
        <v>147.62</v>
      </c>
      <c r="K22" s="195">
        <v>147.62</v>
      </c>
      <c r="L22" s="195" t="s">
        <v>467</v>
      </c>
      <c r="M22" s="195">
        <v>147.62</v>
      </c>
    </row>
    <row r="23" spans="1:13" x14ac:dyDescent="0.25">
      <c r="A23" s="195">
        <v>14</v>
      </c>
      <c r="B23" s="195" t="s">
        <v>478</v>
      </c>
      <c r="C23" s="196">
        <v>43003</v>
      </c>
      <c r="F23" s="195">
        <v>400</v>
      </c>
      <c r="G23" s="195">
        <v>400</v>
      </c>
      <c r="I23" s="195">
        <v>16</v>
      </c>
      <c r="J23" s="195">
        <v>134.41999999999999</v>
      </c>
      <c r="K23" s="195">
        <v>134.41999999999999</v>
      </c>
      <c r="L23" s="195" t="s">
        <v>467</v>
      </c>
      <c r="M23" s="195">
        <v>134.41999999999999</v>
      </c>
    </row>
    <row r="24" spans="1:13" x14ac:dyDescent="0.25">
      <c r="A24" s="195">
        <v>15</v>
      </c>
      <c r="B24" s="195" t="s">
        <v>543</v>
      </c>
      <c r="C24" s="196">
        <v>43726</v>
      </c>
      <c r="F24" s="195">
        <v>400</v>
      </c>
      <c r="G24" s="195">
        <v>400</v>
      </c>
      <c r="I24" s="195">
        <v>17</v>
      </c>
      <c r="J24" s="195">
        <v>142.87</v>
      </c>
      <c r="K24" s="195">
        <v>142.87</v>
      </c>
      <c r="L24" s="195" t="s">
        <v>467</v>
      </c>
      <c r="M24" s="195">
        <v>142.87</v>
      </c>
    </row>
    <row r="25" spans="1:13" x14ac:dyDescent="0.25">
      <c r="A25" s="195">
        <v>16</v>
      </c>
      <c r="B25" s="195" t="s">
        <v>479</v>
      </c>
      <c r="C25" s="196">
        <v>41162</v>
      </c>
      <c r="F25" s="195">
        <v>400</v>
      </c>
      <c r="G25" s="195">
        <v>400</v>
      </c>
      <c r="I25" s="195">
        <v>17</v>
      </c>
      <c r="J25" s="195">
        <v>146.99</v>
      </c>
      <c r="K25" s="195">
        <v>146.99</v>
      </c>
      <c r="L25" s="195" t="s">
        <v>467</v>
      </c>
      <c r="M25" s="195">
        <v>146.99</v>
      </c>
    </row>
    <row r="26" spans="1:13" x14ac:dyDescent="0.25">
      <c r="A26" s="195">
        <v>17</v>
      </c>
      <c r="B26" s="195" t="s">
        <v>571</v>
      </c>
      <c r="C26" s="196">
        <v>44153</v>
      </c>
      <c r="F26" s="195">
        <v>600</v>
      </c>
      <c r="G26" s="195">
        <v>600</v>
      </c>
      <c r="I26" s="195">
        <v>25</v>
      </c>
      <c r="J26" s="195">
        <v>187.93</v>
      </c>
      <c r="K26" s="195">
        <v>187.93</v>
      </c>
      <c r="L26" s="195" t="s">
        <v>467</v>
      </c>
      <c r="M26" s="195">
        <v>187.93</v>
      </c>
    </row>
    <row r="27" spans="1:13" x14ac:dyDescent="0.25">
      <c r="A27" s="195">
        <v>18</v>
      </c>
      <c r="B27" s="195" t="s">
        <v>563</v>
      </c>
      <c r="C27" s="196">
        <v>44116</v>
      </c>
      <c r="G27" s="195">
        <v>300</v>
      </c>
      <c r="I27" s="195">
        <v>0</v>
      </c>
      <c r="J27" s="195">
        <v>0</v>
      </c>
      <c r="K27" s="195">
        <v>0</v>
      </c>
      <c r="L27" s="195" t="s">
        <v>476</v>
      </c>
      <c r="M27" s="195">
        <v>0</v>
      </c>
    </row>
    <row r="28" spans="1:13" x14ac:dyDescent="0.25">
      <c r="A28" s="195">
        <v>19</v>
      </c>
      <c r="B28" s="195" t="s">
        <v>481</v>
      </c>
      <c r="C28" s="196">
        <v>39281</v>
      </c>
      <c r="F28" s="195">
        <v>600</v>
      </c>
      <c r="G28" s="195">
        <v>600</v>
      </c>
      <c r="I28" s="195">
        <v>11</v>
      </c>
      <c r="J28" s="195">
        <v>85.97</v>
      </c>
      <c r="K28" s="195">
        <v>85.97</v>
      </c>
      <c r="L28" s="195" t="s">
        <v>476</v>
      </c>
      <c r="M28" s="195">
        <v>85.97</v>
      </c>
    </row>
    <row r="29" spans="1:13" x14ac:dyDescent="0.25">
      <c r="A29" s="195">
        <v>20</v>
      </c>
      <c r="B29" s="195" t="s">
        <v>482</v>
      </c>
      <c r="C29" s="196">
        <v>36578</v>
      </c>
      <c r="F29" s="195">
        <v>400</v>
      </c>
      <c r="G29" s="195">
        <v>400</v>
      </c>
      <c r="I29" s="195">
        <v>18</v>
      </c>
      <c r="J29" s="195">
        <v>155.76</v>
      </c>
      <c r="K29" s="195">
        <v>155.76</v>
      </c>
      <c r="L29" s="195" t="s">
        <v>467</v>
      </c>
      <c r="M29" s="195">
        <v>155.76</v>
      </c>
    </row>
    <row r="30" spans="1:13" x14ac:dyDescent="0.25">
      <c r="A30" s="195">
        <v>21</v>
      </c>
      <c r="B30" s="195" t="s">
        <v>598</v>
      </c>
      <c r="C30" s="196">
        <v>44369</v>
      </c>
      <c r="G30" s="195">
        <v>600</v>
      </c>
      <c r="I30" s="195">
        <v>15</v>
      </c>
      <c r="J30" s="195">
        <v>122.44</v>
      </c>
      <c r="K30" s="195">
        <v>122.44</v>
      </c>
      <c r="L30" s="195" t="s">
        <v>476</v>
      </c>
      <c r="M30" s="195">
        <v>122.44</v>
      </c>
    </row>
    <row r="31" spans="1:13" x14ac:dyDescent="0.25">
      <c r="A31" s="195">
        <v>22</v>
      </c>
      <c r="B31" s="195" t="s">
        <v>483</v>
      </c>
      <c r="C31" s="196">
        <v>42856</v>
      </c>
      <c r="F31" s="195">
        <v>600</v>
      </c>
      <c r="G31" s="195">
        <v>600</v>
      </c>
      <c r="I31" s="195">
        <v>23</v>
      </c>
      <c r="J31" s="195">
        <v>194.22</v>
      </c>
      <c r="K31" s="195">
        <v>194.22</v>
      </c>
      <c r="L31" s="195" t="s">
        <v>467</v>
      </c>
      <c r="M31" s="195">
        <v>194.22</v>
      </c>
    </row>
    <row r="32" spans="1:13" x14ac:dyDescent="0.25">
      <c r="A32" s="195">
        <v>23</v>
      </c>
      <c r="B32" s="195" t="s">
        <v>484</v>
      </c>
      <c r="C32" s="196">
        <v>36950</v>
      </c>
      <c r="F32" s="195">
        <v>400</v>
      </c>
      <c r="G32" s="195">
        <v>400</v>
      </c>
      <c r="I32" s="195">
        <v>19</v>
      </c>
      <c r="J32" s="195">
        <v>85.06</v>
      </c>
      <c r="K32" s="195">
        <v>85.06</v>
      </c>
      <c r="L32" s="195" t="s">
        <v>476</v>
      </c>
      <c r="M32" s="195">
        <v>85.06</v>
      </c>
    </row>
    <row r="33" spans="1:13" x14ac:dyDescent="0.25">
      <c r="A33" s="195">
        <v>24</v>
      </c>
      <c r="B33" s="195" t="s">
        <v>485</v>
      </c>
      <c r="C33" s="196">
        <v>43676</v>
      </c>
      <c r="F33" s="195">
        <v>400</v>
      </c>
      <c r="G33" s="195">
        <v>400</v>
      </c>
      <c r="I33" s="195">
        <v>21</v>
      </c>
      <c r="J33" s="195">
        <v>158.66999999999999</v>
      </c>
      <c r="K33" s="195">
        <v>158.66999999999999</v>
      </c>
      <c r="L33" s="195" t="s">
        <v>467</v>
      </c>
      <c r="M33" s="195">
        <v>158.66999999999999</v>
      </c>
    </row>
    <row r="34" spans="1:13" x14ac:dyDescent="0.25">
      <c r="A34" s="195">
        <v>25</v>
      </c>
      <c r="B34" s="195" t="s">
        <v>487</v>
      </c>
      <c r="C34" s="196">
        <v>39150</v>
      </c>
      <c r="F34" s="195">
        <v>400</v>
      </c>
      <c r="G34" s="195">
        <v>400</v>
      </c>
      <c r="I34" s="195">
        <v>15</v>
      </c>
      <c r="J34" s="195">
        <v>101.21</v>
      </c>
      <c r="K34" s="195">
        <v>101.21</v>
      </c>
      <c r="L34" s="195" t="s">
        <v>476</v>
      </c>
      <c r="M34" s="195">
        <v>101.21</v>
      </c>
    </row>
    <row r="35" spans="1:13" x14ac:dyDescent="0.25">
      <c r="A35" s="195">
        <v>26</v>
      </c>
      <c r="B35" s="195" t="s">
        <v>629</v>
      </c>
      <c r="C35" s="196">
        <v>44468</v>
      </c>
      <c r="G35" s="195">
        <v>400</v>
      </c>
      <c r="I35" s="195">
        <v>1</v>
      </c>
      <c r="J35" s="195">
        <v>8.33</v>
      </c>
      <c r="K35" s="195">
        <v>8.33</v>
      </c>
      <c r="L35" s="195" t="s">
        <v>476</v>
      </c>
      <c r="M35" s="195">
        <v>8.33</v>
      </c>
    </row>
    <row r="36" spans="1:13" x14ac:dyDescent="0.25">
      <c r="A36" s="195">
        <v>27</v>
      </c>
      <c r="B36" s="195" t="s">
        <v>488</v>
      </c>
      <c r="C36" s="196">
        <v>43778</v>
      </c>
      <c r="F36" s="195">
        <v>400</v>
      </c>
      <c r="G36" s="195">
        <v>400</v>
      </c>
      <c r="I36" s="195">
        <v>14</v>
      </c>
      <c r="J36" s="195">
        <v>120.45</v>
      </c>
      <c r="K36" s="195">
        <v>120.45</v>
      </c>
      <c r="L36" s="195" t="s">
        <v>476</v>
      </c>
      <c r="M36" s="195">
        <v>120.45</v>
      </c>
    </row>
    <row r="37" spans="1:13" x14ac:dyDescent="0.25">
      <c r="A37" s="195">
        <v>28</v>
      </c>
      <c r="B37" s="195" t="s">
        <v>489</v>
      </c>
      <c r="C37" s="196">
        <v>36704</v>
      </c>
      <c r="F37" s="195">
        <v>400</v>
      </c>
      <c r="G37" s="195">
        <v>400</v>
      </c>
      <c r="I37" s="195">
        <v>20</v>
      </c>
      <c r="J37" s="195">
        <v>111.56</v>
      </c>
      <c r="K37" s="195">
        <v>111.56</v>
      </c>
      <c r="L37" s="195" t="s">
        <v>476</v>
      </c>
      <c r="M37" s="195">
        <v>111.56</v>
      </c>
    </row>
    <row r="38" spans="1:13" x14ac:dyDescent="0.25">
      <c r="A38" s="195">
        <v>29</v>
      </c>
      <c r="B38" s="195" t="s">
        <v>491</v>
      </c>
      <c r="C38" s="196">
        <v>39664</v>
      </c>
      <c r="F38" s="195">
        <v>400</v>
      </c>
      <c r="G38" s="195">
        <v>400</v>
      </c>
      <c r="I38" s="195">
        <v>17</v>
      </c>
      <c r="J38" s="195">
        <v>125.25</v>
      </c>
      <c r="K38" s="195">
        <v>125.25</v>
      </c>
      <c r="L38" s="195" t="s">
        <v>476</v>
      </c>
      <c r="M38" s="195">
        <v>125.25</v>
      </c>
    </row>
    <row r="39" spans="1:13" x14ac:dyDescent="0.25">
      <c r="A39" s="195">
        <v>30</v>
      </c>
      <c r="B39" s="195" t="s">
        <v>492</v>
      </c>
      <c r="C39" s="196">
        <v>41115</v>
      </c>
      <c r="F39" s="195">
        <v>500</v>
      </c>
      <c r="G39" s="195">
        <v>500</v>
      </c>
      <c r="I39" s="195">
        <v>7</v>
      </c>
      <c r="J39" s="195">
        <v>23</v>
      </c>
      <c r="K39" s="195">
        <v>23</v>
      </c>
      <c r="L39" s="195" t="s">
        <v>476</v>
      </c>
      <c r="M39" s="195">
        <v>23</v>
      </c>
    </row>
    <row r="40" spans="1:13" x14ac:dyDescent="0.25">
      <c r="A40" s="195">
        <v>31</v>
      </c>
      <c r="B40" s="195" t="s">
        <v>493</v>
      </c>
      <c r="C40" s="196">
        <v>39476</v>
      </c>
      <c r="F40" s="195">
        <v>600</v>
      </c>
      <c r="G40" s="195">
        <v>600</v>
      </c>
      <c r="I40" s="195">
        <v>15</v>
      </c>
      <c r="J40" s="195">
        <v>117.1</v>
      </c>
      <c r="K40" s="195">
        <v>117.1</v>
      </c>
      <c r="L40" s="195" t="s">
        <v>476</v>
      </c>
      <c r="M40" s="195">
        <v>117.1</v>
      </c>
    </row>
    <row r="41" spans="1:13" x14ac:dyDescent="0.25">
      <c r="A41" s="195">
        <v>32</v>
      </c>
      <c r="B41" s="195" t="s">
        <v>503</v>
      </c>
      <c r="C41" s="196">
        <v>42856</v>
      </c>
      <c r="E41" s="195" t="s">
        <v>349</v>
      </c>
      <c r="F41" s="195">
        <v>500</v>
      </c>
      <c r="G41" s="195">
        <v>500</v>
      </c>
      <c r="I41" s="195">
        <v>0</v>
      </c>
      <c r="J41" s="195">
        <v>0</v>
      </c>
      <c r="K41" s="195">
        <v>0</v>
      </c>
      <c r="L41" s="195" t="s">
        <v>476</v>
      </c>
      <c r="M41" s="195">
        <v>0</v>
      </c>
    </row>
    <row r="42" spans="1:13" x14ac:dyDescent="0.25">
      <c r="A42" s="195">
        <v>33</v>
      </c>
      <c r="B42" s="195" t="s">
        <v>496</v>
      </c>
      <c r="C42" s="196">
        <v>41030</v>
      </c>
      <c r="F42" s="195">
        <v>400</v>
      </c>
      <c r="G42" s="195">
        <v>400</v>
      </c>
      <c r="I42" s="195">
        <v>24</v>
      </c>
      <c r="J42" s="195">
        <v>167.26</v>
      </c>
      <c r="K42" s="195">
        <v>167.26</v>
      </c>
      <c r="L42" s="195" t="s">
        <v>467</v>
      </c>
      <c r="M42" s="195">
        <v>167.26</v>
      </c>
    </row>
    <row r="43" spans="1:13" x14ac:dyDescent="0.25">
      <c r="J43" s="195">
        <f>SUM(J10:J42)</f>
        <v>3909.2199999999993</v>
      </c>
    </row>
    <row r="44" spans="1:13" x14ac:dyDescent="0.25">
      <c r="J44" s="195">
        <f>J43-J35</f>
        <v>3900.8899999999994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9B2A-8F97-41A8-8663-F2D08EEEDFC7}">
  <dimension ref="A1:M42"/>
  <sheetViews>
    <sheetView topLeftCell="A19" workbookViewId="0">
      <selection activeCell="J43" sqref="J43"/>
    </sheetView>
  </sheetViews>
  <sheetFormatPr defaultColWidth="8.83203125" defaultRowHeight="15" x14ac:dyDescent="0.25"/>
  <cols>
    <col min="1" max="16384" width="8.83203125" style="186"/>
  </cols>
  <sheetData>
    <row r="1" spans="1:13" x14ac:dyDescent="0.25">
      <c r="A1" s="186" t="s">
        <v>446</v>
      </c>
    </row>
    <row r="2" spans="1:13" x14ac:dyDescent="0.25">
      <c r="A2" s="186" t="s">
        <v>622</v>
      </c>
    </row>
    <row r="3" spans="1:13" x14ac:dyDescent="0.25">
      <c r="A3" s="186" t="s">
        <v>448</v>
      </c>
      <c r="B3" s="186" t="s">
        <v>449</v>
      </c>
      <c r="C3" s="186" t="s">
        <v>423</v>
      </c>
      <c r="D3" s="186" t="s">
        <v>450</v>
      </c>
    </row>
    <row r="4" spans="1:13" x14ac:dyDescent="0.25">
      <c r="A4" s="186" t="s">
        <v>451</v>
      </c>
      <c r="B4" s="186">
        <v>20</v>
      </c>
      <c r="C4" s="186">
        <v>3350.93</v>
      </c>
      <c r="D4" s="186">
        <v>167.55</v>
      </c>
    </row>
    <row r="5" spans="1:13" x14ac:dyDescent="0.25">
      <c r="A5" s="186" t="s">
        <v>452</v>
      </c>
      <c r="B5" s="186">
        <v>12</v>
      </c>
      <c r="C5" s="186">
        <v>703.82</v>
      </c>
      <c r="D5" s="186">
        <v>58.65</v>
      </c>
    </row>
    <row r="6" spans="1:13" x14ac:dyDescent="0.25">
      <c r="A6" s="186" t="s">
        <v>453</v>
      </c>
      <c r="B6" s="186">
        <v>5</v>
      </c>
      <c r="C6" s="186" t="s">
        <v>454</v>
      </c>
      <c r="D6" s="186" t="s">
        <v>454</v>
      </c>
    </row>
    <row r="7" spans="1:13" x14ac:dyDescent="0.25">
      <c r="A7" s="186" t="s">
        <v>455</v>
      </c>
      <c r="B7" s="186">
        <v>25</v>
      </c>
      <c r="C7" s="186" t="s">
        <v>454</v>
      </c>
      <c r="D7" s="186" t="s">
        <v>454</v>
      </c>
    </row>
    <row r="9" spans="1:13" x14ac:dyDescent="0.25">
      <c r="A9" s="186" t="s">
        <v>456</v>
      </c>
      <c r="B9" s="186" t="s">
        <v>457</v>
      </c>
      <c r="C9" s="186" t="s">
        <v>160</v>
      </c>
      <c r="D9" s="186" t="s">
        <v>458</v>
      </c>
      <c r="E9" s="186" t="s">
        <v>459</v>
      </c>
      <c r="F9" s="186" t="s">
        <v>460</v>
      </c>
      <c r="G9" s="186" t="s">
        <v>461</v>
      </c>
      <c r="H9" s="186" t="s">
        <v>462</v>
      </c>
      <c r="I9" s="186" t="s">
        <v>463</v>
      </c>
      <c r="J9" s="186" t="s">
        <v>423</v>
      </c>
      <c r="K9" s="186" t="s">
        <v>450</v>
      </c>
      <c r="L9" s="186" t="s">
        <v>464</v>
      </c>
      <c r="M9" s="186" t="s">
        <v>623</v>
      </c>
    </row>
    <row r="10" spans="1:13" x14ac:dyDescent="0.25">
      <c r="A10" s="186">
        <v>1</v>
      </c>
      <c r="B10" s="186" t="s">
        <v>553</v>
      </c>
      <c r="C10" s="187">
        <v>44083</v>
      </c>
      <c r="G10" s="186">
        <v>400</v>
      </c>
      <c r="I10" s="186">
        <v>22</v>
      </c>
      <c r="J10" s="186">
        <v>198.92</v>
      </c>
      <c r="K10" s="186">
        <v>198.92</v>
      </c>
      <c r="L10" s="186" t="s">
        <v>467</v>
      </c>
      <c r="M10" s="186">
        <v>198.92</v>
      </c>
    </row>
    <row r="11" spans="1:13" x14ac:dyDescent="0.25">
      <c r="A11" s="186">
        <v>2</v>
      </c>
      <c r="B11" s="186" t="s">
        <v>466</v>
      </c>
      <c r="C11" s="187">
        <v>41407</v>
      </c>
      <c r="F11" s="186">
        <v>600</v>
      </c>
      <c r="G11" s="186">
        <v>600</v>
      </c>
      <c r="I11" s="186">
        <v>21</v>
      </c>
      <c r="J11" s="186">
        <v>178.65</v>
      </c>
      <c r="K11" s="186">
        <v>178.65</v>
      </c>
      <c r="L11" s="186" t="s">
        <v>467</v>
      </c>
      <c r="M11" s="186">
        <v>178.65</v>
      </c>
    </row>
    <row r="12" spans="1:13" x14ac:dyDescent="0.25">
      <c r="A12" s="186">
        <v>3</v>
      </c>
      <c r="B12" s="186" t="s">
        <v>469</v>
      </c>
      <c r="C12" s="187">
        <v>38790</v>
      </c>
      <c r="F12" s="186">
        <v>400</v>
      </c>
      <c r="G12" s="186">
        <v>400</v>
      </c>
      <c r="I12" s="186">
        <v>16</v>
      </c>
      <c r="J12" s="186">
        <v>142.82</v>
      </c>
      <c r="K12" s="186">
        <v>142.82</v>
      </c>
      <c r="L12" s="186" t="s">
        <v>467</v>
      </c>
      <c r="M12" s="186">
        <v>142.82</v>
      </c>
    </row>
    <row r="13" spans="1:13" x14ac:dyDescent="0.25">
      <c r="A13" s="186">
        <v>4</v>
      </c>
      <c r="B13" s="186" t="s">
        <v>471</v>
      </c>
      <c r="C13" s="187">
        <v>42534</v>
      </c>
      <c r="F13" s="186">
        <v>600</v>
      </c>
      <c r="G13" s="186">
        <v>600</v>
      </c>
      <c r="I13" s="186">
        <v>18</v>
      </c>
      <c r="J13" s="186">
        <v>183.34</v>
      </c>
      <c r="K13" s="186">
        <v>183.34</v>
      </c>
      <c r="L13" s="186" t="s">
        <v>467</v>
      </c>
      <c r="M13" s="186">
        <v>183.34</v>
      </c>
    </row>
    <row r="14" spans="1:13" x14ac:dyDescent="0.25">
      <c r="A14" s="186">
        <v>5</v>
      </c>
      <c r="B14" s="186" t="s">
        <v>472</v>
      </c>
      <c r="C14" s="187">
        <v>38412</v>
      </c>
      <c r="F14" s="186">
        <v>600</v>
      </c>
      <c r="G14" s="186">
        <v>600</v>
      </c>
      <c r="I14" s="186">
        <v>18</v>
      </c>
      <c r="J14" s="186">
        <v>170.86</v>
      </c>
      <c r="K14" s="186">
        <v>170.86</v>
      </c>
      <c r="L14" s="186" t="s">
        <v>467</v>
      </c>
      <c r="M14" s="186">
        <v>170.86</v>
      </c>
    </row>
    <row r="15" spans="1:13" x14ac:dyDescent="0.25">
      <c r="A15" s="186">
        <v>6</v>
      </c>
      <c r="B15" s="186" t="s">
        <v>570</v>
      </c>
      <c r="C15" s="187">
        <v>38257</v>
      </c>
      <c r="F15" s="186">
        <v>600</v>
      </c>
      <c r="G15" s="186">
        <v>600</v>
      </c>
      <c r="I15" s="186">
        <v>22</v>
      </c>
      <c r="J15" s="186">
        <v>184.32</v>
      </c>
      <c r="K15" s="186">
        <v>184.32</v>
      </c>
      <c r="L15" s="186" t="s">
        <v>467</v>
      </c>
      <c r="M15" s="186">
        <v>184.32</v>
      </c>
    </row>
    <row r="16" spans="1:13" x14ac:dyDescent="0.25">
      <c r="A16" s="186">
        <v>7</v>
      </c>
      <c r="B16" s="186" t="s">
        <v>507</v>
      </c>
      <c r="C16" s="187">
        <v>43893</v>
      </c>
      <c r="E16" s="186" t="s">
        <v>347</v>
      </c>
      <c r="F16" s="186">
        <v>400</v>
      </c>
      <c r="G16" s="186">
        <v>400</v>
      </c>
      <c r="I16" s="186">
        <v>12</v>
      </c>
      <c r="J16" s="186">
        <v>96</v>
      </c>
      <c r="K16" s="186">
        <v>96</v>
      </c>
      <c r="L16" s="186" t="s">
        <v>476</v>
      </c>
      <c r="M16" s="186">
        <v>96</v>
      </c>
    </row>
    <row r="17" spans="1:13" x14ac:dyDescent="0.25">
      <c r="A17" s="186">
        <v>8</v>
      </c>
      <c r="B17" s="186" t="s">
        <v>554</v>
      </c>
      <c r="C17" s="187">
        <v>44089</v>
      </c>
      <c r="G17" s="186">
        <v>400</v>
      </c>
      <c r="I17" s="186">
        <v>11</v>
      </c>
      <c r="J17" s="186">
        <v>75.53</v>
      </c>
      <c r="K17" s="186">
        <v>75.53</v>
      </c>
      <c r="L17" s="186" t="s">
        <v>476</v>
      </c>
      <c r="M17" s="186">
        <v>75.53</v>
      </c>
    </row>
    <row r="18" spans="1:13" x14ac:dyDescent="0.25">
      <c r="A18" s="186">
        <v>9</v>
      </c>
      <c r="B18" s="186" t="s">
        <v>624</v>
      </c>
      <c r="C18" s="187">
        <v>44439</v>
      </c>
      <c r="G18" s="186">
        <v>400</v>
      </c>
      <c r="I18" s="186">
        <v>1</v>
      </c>
      <c r="J18" s="186">
        <v>9</v>
      </c>
      <c r="K18" s="186">
        <v>9</v>
      </c>
      <c r="L18" s="186" t="s">
        <v>476</v>
      </c>
      <c r="M18" s="186">
        <v>9</v>
      </c>
    </row>
    <row r="19" spans="1:13" x14ac:dyDescent="0.25">
      <c r="A19" s="186">
        <v>10</v>
      </c>
      <c r="B19" s="186" t="s">
        <v>542</v>
      </c>
      <c r="C19" s="187">
        <v>44018</v>
      </c>
      <c r="F19" s="186">
        <v>400</v>
      </c>
      <c r="I19" s="186">
        <v>22</v>
      </c>
      <c r="J19" s="186">
        <v>187.4</v>
      </c>
      <c r="K19" s="186">
        <v>187.4</v>
      </c>
      <c r="L19" s="186" t="s">
        <v>467</v>
      </c>
      <c r="M19" s="186">
        <v>187.4</v>
      </c>
    </row>
    <row r="20" spans="1:13" x14ac:dyDescent="0.25">
      <c r="A20" s="186">
        <v>11</v>
      </c>
      <c r="B20" s="186" t="s">
        <v>625</v>
      </c>
      <c r="C20" s="187">
        <v>44414</v>
      </c>
      <c r="G20" s="186">
        <v>300</v>
      </c>
      <c r="I20" s="186">
        <v>0</v>
      </c>
      <c r="J20" s="186">
        <v>0</v>
      </c>
      <c r="K20" s="186">
        <v>0</v>
      </c>
      <c r="L20" s="186" t="s">
        <v>476</v>
      </c>
      <c r="M20" s="186">
        <v>0</v>
      </c>
    </row>
    <row r="21" spans="1:13" x14ac:dyDescent="0.25">
      <c r="A21" s="186">
        <v>12</v>
      </c>
      <c r="B21" s="186" t="s">
        <v>475</v>
      </c>
      <c r="C21" s="187">
        <v>43087</v>
      </c>
      <c r="F21" s="186">
        <v>400</v>
      </c>
      <c r="G21" s="186">
        <v>400</v>
      </c>
      <c r="I21" s="186">
        <v>18</v>
      </c>
      <c r="J21" s="186">
        <v>140.69999999999999</v>
      </c>
      <c r="K21" s="186">
        <v>140.69999999999999</v>
      </c>
      <c r="L21" s="186" t="s">
        <v>467</v>
      </c>
      <c r="M21" s="186">
        <v>140.69999999999999</v>
      </c>
    </row>
    <row r="22" spans="1:13" x14ac:dyDescent="0.25">
      <c r="A22" s="186">
        <v>13</v>
      </c>
      <c r="B22" s="186" t="s">
        <v>477</v>
      </c>
      <c r="C22" s="187">
        <v>39084</v>
      </c>
      <c r="F22" s="186">
        <v>400</v>
      </c>
      <c r="G22" s="186">
        <v>400</v>
      </c>
      <c r="I22" s="186">
        <v>17</v>
      </c>
      <c r="J22" s="186">
        <v>139.78</v>
      </c>
      <c r="K22" s="186">
        <v>139.78</v>
      </c>
      <c r="L22" s="186" t="s">
        <v>467</v>
      </c>
      <c r="M22" s="186">
        <v>139.78</v>
      </c>
    </row>
    <row r="23" spans="1:13" x14ac:dyDescent="0.25">
      <c r="A23" s="186">
        <v>14</v>
      </c>
      <c r="B23" s="186" t="s">
        <v>478</v>
      </c>
      <c r="C23" s="187">
        <v>43003</v>
      </c>
      <c r="F23" s="186">
        <v>400</v>
      </c>
      <c r="G23" s="186">
        <v>400</v>
      </c>
      <c r="I23" s="186">
        <v>18</v>
      </c>
      <c r="J23" s="186">
        <v>152.65</v>
      </c>
      <c r="K23" s="186">
        <v>152.65</v>
      </c>
      <c r="L23" s="186" t="s">
        <v>467</v>
      </c>
      <c r="M23" s="186">
        <v>152.65</v>
      </c>
    </row>
    <row r="24" spans="1:13" x14ac:dyDescent="0.25">
      <c r="A24" s="186">
        <v>15</v>
      </c>
      <c r="B24" s="186" t="s">
        <v>543</v>
      </c>
      <c r="C24" s="187">
        <v>43726</v>
      </c>
      <c r="F24" s="186">
        <v>400</v>
      </c>
      <c r="G24" s="186">
        <v>400</v>
      </c>
      <c r="I24" s="186">
        <v>18</v>
      </c>
      <c r="J24" s="186">
        <v>158.38</v>
      </c>
      <c r="K24" s="186">
        <v>158.38</v>
      </c>
      <c r="L24" s="186" t="s">
        <v>467</v>
      </c>
      <c r="M24" s="186">
        <v>158.38</v>
      </c>
    </row>
    <row r="25" spans="1:13" x14ac:dyDescent="0.25">
      <c r="A25" s="186">
        <v>16</v>
      </c>
      <c r="B25" s="186" t="s">
        <v>479</v>
      </c>
      <c r="C25" s="187">
        <v>41162</v>
      </c>
      <c r="F25" s="186">
        <v>400</v>
      </c>
      <c r="G25" s="186">
        <v>400</v>
      </c>
      <c r="I25" s="186">
        <v>18</v>
      </c>
      <c r="J25" s="186">
        <v>164.37</v>
      </c>
      <c r="K25" s="186">
        <v>164.37</v>
      </c>
      <c r="L25" s="186" t="s">
        <v>467</v>
      </c>
      <c r="M25" s="186">
        <v>164.37</v>
      </c>
    </row>
    <row r="26" spans="1:13" x14ac:dyDescent="0.25">
      <c r="A26" s="186">
        <v>17</v>
      </c>
      <c r="B26" s="186" t="s">
        <v>571</v>
      </c>
      <c r="C26" s="187">
        <v>44153</v>
      </c>
      <c r="F26" s="186">
        <v>600</v>
      </c>
      <c r="G26" s="186">
        <v>600</v>
      </c>
      <c r="I26" s="186">
        <v>21</v>
      </c>
      <c r="J26" s="186">
        <v>168.69</v>
      </c>
      <c r="K26" s="186">
        <v>168.69</v>
      </c>
      <c r="L26" s="186" t="s">
        <v>467</v>
      </c>
      <c r="M26" s="186">
        <v>168.69</v>
      </c>
    </row>
    <row r="27" spans="1:13" x14ac:dyDescent="0.25">
      <c r="A27" s="186">
        <v>18</v>
      </c>
      <c r="B27" s="186" t="s">
        <v>563</v>
      </c>
      <c r="C27" s="187">
        <v>44116</v>
      </c>
      <c r="G27" s="186">
        <v>300</v>
      </c>
      <c r="I27" s="186">
        <v>0</v>
      </c>
      <c r="J27" s="186">
        <v>0</v>
      </c>
      <c r="K27" s="186">
        <v>0</v>
      </c>
      <c r="L27" s="186" t="s">
        <v>476</v>
      </c>
      <c r="M27" s="186">
        <v>0</v>
      </c>
    </row>
    <row r="28" spans="1:13" x14ac:dyDescent="0.25">
      <c r="A28" s="186">
        <v>19</v>
      </c>
      <c r="B28" s="186" t="s">
        <v>481</v>
      </c>
      <c r="C28" s="187">
        <v>39281</v>
      </c>
      <c r="F28" s="186">
        <v>600</v>
      </c>
      <c r="G28" s="186">
        <v>600</v>
      </c>
      <c r="I28" s="186">
        <v>8</v>
      </c>
      <c r="J28" s="186">
        <v>72.959999999999994</v>
      </c>
      <c r="K28" s="186">
        <v>72.959999999999994</v>
      </c>
      <c r="L28" s="186" t="s">
        <v>476</v>
      </c>
      <c r="M28" s="186">
        <v>72.959999999999994</v>
      </c>
    </row>
    <row r="29" spans="1:13" x14ac:dyDescent="0.25">
      <c r="A29" s="186">
        <v>20</v>
      </c>
      <c r="B29" s="186" t="s">
        <v>482</v>
      </c>
      <c r="C29" s="187">
        <v>36578</v>
      </c>
      <c r="F29" s="186">
        <v>400</v>
      </c>
      <c r="G29" s="186">
        <v>400</v>
      </c>
      <c r="I29" s="186">
        <v>19</v>
      </c>
      <c r="J29" s="186">
        <v>166.25</v>
      </c>
      <c r="K29" s="186">
        <v>166.25</v>
      </c>
      <c r="L29" s="186" t="s">
        <v>467</v>
      </c>
      <c r="M29" s="186">
        <v>166.25</v>
      </c>
    </row>
    <row r="30" spans="1:13" x14ac:dyDescent="0.25">
      <c r="A30" s="186">
        <v>21</v>
      </c>
      <c r="B30" s="186" t="s">
        <v>598</v>
      </c>
      <c r="C30" s="187">
        <v>44369</v>
      </c>
      <c r="G30" s="186">
        <v>600</v>
      </c>
      <c r="I30" s="186">
        <v>20</v>
      </c>
      <c r="J30" s="186">
        <v>156.03</v>
      </c>
      <c r="K30" s="186">
        <v>156.03</v>
      </c>
      <c r="L30" s="186" t="s">
        <v>467</v>
      </c>
      <c r="M30" s="186">
        <v>156.03</v>
      </c>
    </row>
    <row r="31" spans="1:13" x14ac:dyDescent="0.25">
      <c r="A31" s="186">
        <v>22</v>
      </c>
      <c r="B31" s="186" t="s">
        <v>483</v>
      </c>
      <c r="C31" s="187">
        <v>42856</v>
      </c>
      <c r="F31" s="186">
        <v>600</v>
      </c>
      <c r="G31" s="186">
        <v>600</v>
      </c>
      <c r="I31" s="186">
        <v>23</v>
      </c>
      <c r="J31" s="186">
        <v>194.81</v>
      </c>
      <c r="K31" s="186">
        <v>194.81</v>
      </c>
      <c r="L31" s="186" t="s">
        <v>467</v>
      </c>
      <c r="M31" s="186">
        <v>194.81</v>
      </c>
    </row>
    <row r="32" spans="1:13" x14ac:dyDescent="0.25">
      <c r="A32" s="186">
        <v>23</v>
      </c>
      <c r="B32" s="186" t="s">
        <v>484</v>
      </c>
      <c r="C32" s="187">
        <v>36950</v>
      </c>
      <c r="F32" s="186">
        <v>400</v>
      </c>
      <c r="G32" s="186">
        <v>400</v>
      </c>
      <c r="I32" s="186">
        <v>16</v>
      </c>
      <c r="J32" s="186">
        <v>67.989999999999995</v>
      </c>
      <c r="K32" s="186">
        <v>67.989999999999995</v>
      </c>
      <c r="L32" s="186" t="s">
        <v>476</v>
      </c>
      <c r="M32" s="186">
        <v>67.989999999999995</v>
      </c>
    </row>
    <row r="33" spans="1:13" x14ac:dyDescent="0.25">
      <c r="A33" s="186">
        <v>24</v>
      </c>
      <c r="B33" s="186" t="s">
        <v>485</v>
      </c>
      <c r="C33" s="187">
        <v>43676</v>
      </c>
      <c r="F33" s="186">
        <v>400</v>
      </c>
      <c r="G33" s="186">
        <v>400</v>
      </c>
      <c r="I33" s="186">
        <v>22</v>
      </c>
      <c r="J33" s="186">
        <v>182.94</v>
      </c>
      <c r="K33" s="186">
        <v>182.94</v>
      </c>
      <c r="L33" s="186" t="s">
        <v>467</v>
      </c>
      <c r="M33" s="186">
        <v>182.94</v>
      </c>
    </row>
    <row r="34" spans="1:13" x14ac:dyDescent="0.25">
      <c r="A34" s="186">
        <v>25</v>
      </c>
      <c r="B34" s="186" t="s">
        <v>487</v>
      </c>
      <c r="C34" s="187">
        <v>39150</v>
      </c>
      <c r="F34" s="186">
        <v>400</v>
      </c>
      <c r="G34" s="186">
        <v>400</v>
      </c>
      <c r="I34" s="186">
        <v>17</v>
      </c>
      <c r="J34" s="186">
        <v>108.92</v>
      </c>
      <c r="K34" s="186">
        <v>108.92</v>
      </c>
      <c r="L34" s="186" t="s">
        <v>476</v>
      </c>
      <c r="M34" s="186">
        <v>108.92</v>
      </c>
    </row>
    <row r="35" spans="1:13" x14ac:dyDescent="0.25">
      <c r="A35" s="186">
        <v>26</v>
      </c>
      <c r="B35" s="186" t="s">
        <v>488</v>
      </c>
      <c r="C35" s="187">
        <v>43778</v>
      </c>
      <c r="F35" s="186">
        <v>400</v>
      </c>
      <c r="G35" s="186">
        <v>400</v>
      </c>
      <c r="I35" s="186">
        <v>14</v>
      </c>
      <c r="J35" s="186">
        <v>123.31</v>
      </c>
      <c r="K35" s="186">
        <v>123.31</v>
      </c>
      <c r="L35" s="186" t="s">
        <v>476</v>
      </c>
      <c r="M35" s="186">
        <v>123.31</v>
      </c>
    </row>
    <row r="36" spans="1:13" x14ac:dyDescent="0.25">
      <c r="A36" s="186">
        <v>27</v>
      </c>
      <c r="B36" s="186" t="s">
        <v>489</v>
      </c>
      <c r="C36" s="187">
        <v>36704</v>
      </c>
      <c r="F36" s="186">
        <v>400</v>
      </c>
      <c r="G36" s="186">
        <v>400</v>
      </c>
      <c r="I36" s="186">
        <v>22</v>
      </c>
      <c r="J36" s="186">
        <v>135.31</v>
      </c>
      <c r="K36" s="186">
        <v>135.31</v>
      </c>
      <c r="L36" s="186" t="s">
        <v>467</v>
      </c>
      <c r="M36" s="186">
        <v>135.31</v>
      </c>
    </row>
    <row r="37" spans="1:13" x14ac:dyDescent="0.25">
      <c r="A37" s="186">
        <v>28</v>
      </c>
      <c r="B37" s="186" t="s">
        <v>491</v>
      </c>
      <c r="C37" s="187">
        <v>39664</v>
      </c>
      <c r="F37" s="186">
        <v>400</v>
      </c>
      <c r="G37" s="186">
        <v>400</v>
      </c>
      <c r="I37" s="186">
        <v>17</v>
      </c>
      <c r="J37" s="186">
        <v>129.11000000000001</v>
      </c>
      <c r="K37" s="186">
        <v>129.11000000000001</v>
      </c>
      <c r="L37" s="186" t="s">
        <v>476</v>
      </c>
      <c r="M37" s="186">
        <v>129.11000000000001</v>
      </c>
    </row>
    <row r="38" spans="1:13" x14ac:dyDescent="0.25">
      <c r="A38" s="186">
        <v>29</v>
      </c>
      <c r="B38" s="186" t="s">
        <v>492</v>
      </c>
      <c r="C38" s="187">
        <v>41115</v>
      </c>
      <c r="F38" s="186">
        <v>500</v>
      </c>
      <c r="G38" s="186">
        <v>500</v>
      </c>
      <c r="I38" s="186">
        <v>5</v>
      </c>
      <c r="J38" s="186">
        <v>21</v>
      </c>
      <c r="K38" s="186">
        <v>21</v>
      </c>
      <c r="L38" s="186" t="s">
        <v>476</v>
      </c>
      <c r="M38" s="186">
        <v>21</v>
      </c>
    </row>
    <row r="39" spans="1:13" x14ac:dyDescent="0.25">
      <c r="A39" s="186">
        <v>30</v>
      </c>
      <c r="B39" s="186" t="s">
        <v>493</v>
      </c>
      <c r="C39" s="187">
        <v>39476</v>
      </c>
      <c r="F39" s="186">
        <v>600</v>
      </c>
      <c r="G39" s="186">
        <v>600</v>
      </c>
      <c r="I39" s="186">
        <v>18</v>
      </c>
      <c r="J39" s="186">
        <v>153.19</v>
      </c>
      <c r="K39" s="186">
        <v>153.19</v>
      </c>
      <c r="L39" s="186" t="s">
        <v>467</v>
      </c>
      <c r="M39" s="186">
        <v>153.19</v>
      </c>
    </row>
    <row r="40" spans="1:13" x14ac:dyDescent="0.25">
      <c r="A40" s="186">
        <v>31</v>
      </c>
      <c r="B40" s="186" t="s">
        <v>503</v>
      </c>
      <c r="C40" s="187">
        <v>42856</v>
      </c>
      <c r="E40" s="186" t="s">
        <v>349</v>
      </c>
      <c r="F40" s="186">
        <v>500</v>
      </c>
      <c r="G40" s="186">
        <v>500</v>
      </c>
      <c r="I40" s="186">
        <v>0</v>
      </c>
      <c r="J40" s="186">
        <v>0</v>
      </c>
      <c r="K40" s="186">
        <v>0</v>
      </c>
      <c r="L40" s="186" t="s">
        <v>476</v>
      </c>
      <c r="M40" s="186">
        <v>0</v>
      </c>
    </row>
    <row r="41" spans="1:13" x14ac:dyDescent="0.25">
      <c r="A41" s="186">
        <v>32</v>
      </c>
      <c r="B41" s="186" t="s">
        <v>496</v>
      </c>
      <c r="C41" s="187">
        <v>41030</v>
      </c>
      <c r="F41" s="186">
        <v>400</v>
      </c>
      <c r="G41" s="186">
        <v>400</v>
      </c>
      <c r="I41" s="186">
        <v>28</v>
      </c>
      <c r="J41" s="186">
        <v>191.52</v>
      </c>
      <c r="K41" s="186">
        <v>191.52</v>
      </c>
      <c r="L41" s="186" t="s">
        <v>467</v>
      </c>
      <c r="M41" s="186">
        <v>191.52</v>
      </c>
    </row>
    <row r="42" spans="1:13" x14ac:dyDescent="0.25">
      <c r="J42" s="186">
        <f>SUM(J10:J41)</f>
        <v>4054.7500000000005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4631-8882-4C99-8AE4-AF1372635EC1}">
  <dimension ref="A1:M43"/>
  <sheetViews>
    <sheetView topLeftCell="A21" workbookViewId="0">
      <selection activeCell="J44" sqref="J44"/>
    </sheetView>
  </sheetViews>
  <sheetFormatPr defaultColWidth="8.83203125" defaultRowHeight="15" x14ac:dyDescent="0.25"/>
  <cols>
    <col min="1" max="1" width="8.83203125" style="239"/>
    <col min="2" max="2" width="16.5" style="239" customWidth="1"/>
    <col min="3" max="3" width="14.1640625" style="239" customWidth="1"/>
    <col min="4" max="16384" width="8.83203125" style="239"/>
  </cols>
  <sheetData>
    <row r="1" spans="1:13" x14ac:dyDescent="0.25">
      <c r="A1" s="239" t="s">
        <v>446</v>
      </c>
    </row>
    <row r="2" spans="1:13" x14ac:dyDescent="0.25">
      <c r="A2" s="239" t="s">
        <v>651</v>
      </c>
    </row>
    <row r="3" spans="1:13" x14ac:dyDescent="0.25">
      <c r="A3" s="239" t="s">
        <v>448</v>
      </c>
      <c r="B3" s="239" t="s">
        <v>449</v>
      </c>
      <c r="C3" s="239" t="s">
        <v>423</v>
      </c>
      <c r="D3" s="239" t="s">
        <v>450</v>
      </c>
    </row>
    <row r="4" spans="1:13" x14ac:dyDescent="0.25">
      <c r="A4" s="239" t="s">
        <v>451</v>
      </c>
      <c r="B4" s="239">
        <v>22</v>
      </c>
      <c r="C4" s="239">
        <v>3888.68</v>
      </c>
      <c r="D4" s="239">
        <v>176.76</v>
      </c>
    </row>
    <row r="5" spans="1:13" x14ac:dyDescent="0.25">
      <c r="A5" s="239" t="s">
        <v>452</v>
      </c>
      <c r="B5" s="239">
        <v>11</v>
      </c>
      <c r="C5" s="239">
        <v>760.09</v>
      </c>
      <c r="D5" s="239">
        <v>69.099999999999994</v>
      </c>
    </row>
    <row r="6" spans="1:13" x14ac:dyDescent="0.25">
      <c r="A6" s="239" t="s">
        <v>453</v>
      </c>
      <c r="B6" s="239">
        <v>6</v>
      </c>
      <c r="C6" s="239" t="s">
        <v>454</v>
      </c>
      <c r="D6" s="239" t="s">
        <v>454</v>
      </c>
    </row>
    <row r="7" spans="1:13" x14ac:dyDescent="0.25">
      <c r="A7" s="239" t="s">
        <v>455</v>
      </c>
      <c r="B7" s="239">
        <v>28</v>
      </c>
      <c r="C7" s="239" t="s">
        <v>454</v>
      </c>
      <c r="D7" s="239" t="s">
        <v>454</v>
      </c>
    </row>
    <row r="9" spans="1:13" x14ac:dyDescent="0.25">
      <c r="A9" s="239" t="s">
        <v>456</v>
      </c>
      <c r="B9" s="239" t="s">
        <v>457</v>
      </c>
      <c r="C9" s="239" t="s">
        <v>160</v>
      </c>
      <c r="D9" s="239" t="s">
        <v>458</v>
      </c>
      <c r="E9" s="239" t="s">
        <v>459</v>
      </c>
      <c r="F9" s="239" t="s">
        <v>460</v>
      </c>
      <c r="G9" s="239" t="s">
        <v>461</v>
      </c>
      <c r="H9" s="239" t="s">
        <v>462</v>
      </c>
      <c r="I9" s="239" t="s">
        <v>463</v>
      </c>
      <c r="J9" s="239" t="s">
        <v>423</v>
      </c>
      <c r="K9" s="239" t="s">
        <v>450</v>
      </c>
      <c r="L9" s="239" t="s">
        <v>464</v>
      </c>
      <c r="M9" s="239" t="s">
        <v>652</v>
      </c>
    </row>
    <row r="10" spans="1:13" x14ac:dyDescent="0.25">
      <c r="A10" s="239">
        <v>1</v>
      </c>
      <c r="B10" s="239" t="s">
        <v>553</v>
      </c>
      <c r="C10" s="240">
        <v>44083</v>
      </c>
      <c r="G10" s="239">
        <v>400</v>
      </c>
      <c r="I10" s="239">
        <v>24</v>
      </c>
      <c r="J10" s="239">
        <v>186.67</v>
      </c>
      <c r="K10" s="239">
        <v>186.67</v>
      </c>
      <c r="L10" s="239" t="s">
        <v>467</v>
      </c>
      <c r="M10" s="239">
        <v>186.67</v>
      </c>
    </row>
    <row r="11" spans="1:13" x14ac:dyDescent="0.25">
      <c r="A11" s="239">
        <v>2</v>
      </c>
      <c r="B11" s="239" t="s">
        <v>628</v>
      </c>
      <c r="C11" s="240">
        <v>43087</v>
      </c>
      <c r="F11" s="239">
        <v>400</v>
      </c>
      <c r="G11" s="239">
        <v>400</v>
      </c>
      <c r="I11" s="239">
        <v>16</v>
      </c>
      <c r="J11" s="239">
        <v>118.24</v>
      </c>
      <c r="K11" s="239">
        <v>118.24</v>
      </c>
      <c r="L11" s="239" t="s">
        <v>476</v>
      </c>
      <c r="M11" s="239">
        <v>118.24</v>
      </c>
    </row>
    <row r="12" spans="1:13" x14ac:dyDescent="0.25">
      <c r="A12" s="239">
        <v>3</v>
      </c>
      <c r="B12" s="239" t="s">
        <v>466</v>
      </c>
      <c r="C12" s="240">
        <v>41407</v>
      </c>
      <c r="F12" s="239">
        <v>600</v>
      </c>
      <c r="G12" s="239">
        <v>600</v>
      </c>
      <c r="I12" s="239">
        <v>24</v>
      </c>
      <c r="J12" s="239">
        <v>213</v>
      </c>
      <c r="K12" s="239">
        <v>213</v>
      </c>
      <c r="L12" s="239" t="s">
        <v>467</v>
      </c>
      <c r="M12" s="239">
        <v>213</v>
      </c>
    </row>
    <row r="13" spans="1:13" x14ac:dyDescent="0.25">
      <c r="A13" s="239">
        <v>4</v>
      </c>
      <c r="B13" s="239" t="s">
        <v>469</v>
      </c>
      <c r="C13" s="240">
        <v>38790</v>
      </c>
      <c r="F13" s="239">
        <v>400</v>
      </c>
      <c r="G13" s="239">
        <v>400</v>
      </c>
      <c r="I13" s="239">
        <v>22</v>
      </c>
      <c r="J13" s="239">
        <v>171.29</v>
      </c>
      <c r="K13" s="239">
        <v>171.29</v>
      </c>
      <c r="L13" s="239" t="s">
        <v>467</v>
      </c>
      <c r="M13" s="239">
        <v>171.29</v>
      </c>
    </row>
    <row r="14" spans="1:13" x14ac:dyDescent="0.25">
      <c r="A14" s="239">
        <v>5</v>
      </c>
      <c r="B14" s="239" t="s">
        <v>471</v>
      </c>
      <c r="C14" s="240">
        <v>42534</v>
      </c>
      <c r="F14" s="239">
        <v>600</v>
      </c>
      <c r="G14" s="239">
        <v>600</v>
      </c>
      <c r="I14" s="239">
        <v>20</v>
      </c>
      <c r="J14" s="239">
        <v>200.62</v>
      </c>
      <c r="K14" s="239">
        <v>200.62</v>
      </c>
      <c r="L14" s="239" t="s">
        <v>467</v>
      </c>
      <c r="M14" s="239">
        <v>200.62</v>
      </c>
    </row>
    <row r="15" spans="1:13" x14ac:dyDescent="0.25">
      <c r="A15" s="239">
        <v>6</v>
      </c>
      <c r="B15" s="239" t="s">
        <v>472</v>
      </c>
      <c r="C15" s="240">
        <v>38412</v>
      </c>
      <c r="F15" s="239">
        <v>600</v>
      </c>
      <c r="G15" s="239">
        <v>600</v>
      </c>
      <c r="I15" s="239">
        <v>20</v>
      </c>
      <c r="J15" s="239">
        <v>203.54</v>
      </c>
      <c r="K15" s="239">
        <v>203.54</v>
      </c>
      <c r="L15" s="239" t="s">
        <v>467</v>
      </c>
      <c r="M15" s="239">
        <v>203.54</v>
      </c>
    </row>
    <row r="16" spans="1:13" x14ac:dyDescent="0.25">
      <c r="A16" s="239">
        <v>7</v>
      </c>
      <c r="B16" s="239" t="s">
        <v>570</v>
      </c>
      <c r="C16" s="240">
        <v>38257</v>
      </c>
      <c r="F16" s="239">
        <v>600</v>
      </c>
      <c r="G16" s="239">
        <v>600</v>
      </c>
      <c r="I16" s="239">
        <v>24</v>
      </c>
      <c r="J16" s="239">
        <v>208.79</v>
      </c>
      <c r="K16" s="239">
        <v>208.79</v>
      </c>
      <c r="L16" s="239" t="s">
        <v>467</v>
      </c>
      <c r="M16" s="239">
        <v>208.79</v>
      </c>
    </row>
    <row r="17" spans="1:13" x14ac:dyDescent="0.25">
      <c r="A17" s="239">
        <v>8</v>
      </c>
      <c r="B17" s="239" t="s">
        <v>507</v>
      </c>
      <c r="C17" s="240">
        <v>43893</v>
      </c>
      <c r="E17" s="239" t="s">
        <v>347</v>
      </c>
      <c r="F17" s="239">
        <v>400</v>
      </c>
      <c r="G17" s="239">
        <v>400</v>
      </c>
      <c r="I17" s="239">
        <v>14</v>
      </c>
      <c r="J17" s="239">
        <v>116.81</v>
      </c>
      <c r="K17" s="239">
        <v>116.81</v>
      </c>
      <c r="L17" s="239" t="s">
        <v>476</v>
      </c>
      <c r="M17" s="239">
        <v>116.81</v>
      </c>
    </row>
    <row r="18" spans="1:13" x14ac:dyDescent="0.25">
      <c r="A18" s="239">
        <v>9</v>
      </c>
      <c r="B18" s="239" t="s">
        <v>624</v>
      </c>
      <c r="C18" s="240">
        <v>44439</v>
      </c>
      <c r="G18" s="239">
        <v>400</v>
      </c>
      <c r="I18" s="239">
        <v>23</v>
      </c>
      <c r="J18" s="239">
        <v>167.53</v>
      </c>
      <c r="K18" s="239">
        <v>167.53</v>
      </c>
      <c r="L18" s="239" t="s">
        <v>467</v>
      </c>
      <c r="M18" s="239">
        <v>167.53</v>
      </c>
    </row>
    <row r="19" spans="1:13" x14ac:dyDescent="0.25">
      <c r="A19" s="239">
        <v>10</v>
      </c>
      <c r="B19" s="239" t="s">
        <v>542</v>
      </c>
      <c r="C19" s="240">
        <v>44018</v>
      </c>
      <c r="F19" s="239">
        <v>400</v>
      </c>
      <c r="I19" s="239">
        <v>23</v>
      </c>
      <c r="J19" s="239">
        <v>184.51</v>
      </c>
      <c r="K19" s="239">
        <v>184.51</v>
      </c>
      <c r="L19" s="239" t="s">
        <v>467</v>
      </c>
      <c r="M19" s="239">
        <v>184.51</v>
      </c>
    </row>
    <row r="20" spans="1:13" x14ac:dyDescent="0.25">
      <c r="A20" s="239">
        <v>11</v>
      </c>
      <c r="B20" s="239" t="s">
        <v>625</v>
      </c>
      <c r="C20" s="240">
        <v>44414</v>
      </c>
      <c r="G20" s="239">
        <v>300</v>
      </c>
      <c r="I20" s="239">
        <v>0</v>
      </c>
      <c r="J20" s="239">
        <v>0</v>
      </c>
      <c r="K20" s="239">
        <v>0</v>
      </c>
      <c r="L20" s="239" t="s">
        <v>476</v>
      </c>
      <c r="M20" s="239">
        <v>0</v>
      </c>
    </row>
    <row r="21" spans="1:13" x14ac:dyDescent="0.25">
      <c r="A21" s="239">
        <v>12</v>
      </c>
      <c r="B21" s="239" t="s">
        <v>477</v>
      </c>
      <c r="C21" s="240">
        <v>39084</v>
      </c>
      <c r="F21" s="239">
        <v>400</v>
      </c>
      <c r="G21" s="239">
        <v>400</v>
      </c>
      <c r="I21" s="239">
        <v>20</v>
      </c>
      <c r="J21" s="239">
        <v>164.45</v>
      </c>
      <c r="K21" s="239">
        <v>164.45</v>
      </c>
      <c r="L21" s="239" t="s">
        <v>467</v>
      </c>
      <c r="M21" s="239">
        <v>164.45</v>
      </c>
    </row>
    <row r="22" spans="1:13" x14ac:dyDescent="0.25">
      <c r="A22" s="239">
        <v>13</v>
      </c>
      <c r="B22" s="239" t="s">
        <v>478</v>
      </c>
      <c r="C22" s="240">
        <v>43003</v>
      </c>
      <c r="F22" s="239">
        <v>400</v>
      </c>
      <c r="G22" s="239">
        <v>400</v>
      </c>
      <c r="I22" s="239">
        <v>17</v>
      </c>
      <c r="J22" s="239">
        <v>140.97</v>
      </c>
      <c r="K22" s="239">
        <v>140.97</v>
      </c>
      <c r="L22" s="239" t="s">
        <v>467</v>
      </c>
      <c r="M22" s="239">
        <v>140.97</v>
      </c>
    </row>
    <row r="23" spans="1:13" x14ac:dyDescent="0.25">
      <c r="A23" s="239">
        <v>14</v>
      </c>
      <c r="B23" s="239" t="s">
        <v>543</v>
      </c>
      <c r="C23" s="240">
        <v>43726</v>
      </c>
      <c r="F23" s="239">
        <v>400</v>
      </c>
      <c r="G23" s="239">
        <v>400</v>
      </c>
      <c r="I23" s="239">
        <v>19</v>
      </c>
      <c r="J23" s="239">
        <v>161.81</v>
      </c>
      <c r="K23" s="239">
        <v>161.81</v>
      </c>
      <c r="L23" s="239" t="s">
        <v>467</v>
      </c>
      <c r="M23" s="239">
        <v>161.81</v>
      </c>
    </row>
    <row r="24" spans="1:13" x14ac:dyDescent="0.25">
      <c r="A24" s="239">
        <v>15</v>
      </c>
      <c r="B24" s="239" t="s">
        <v>479</v>
      </c>
      <c r="C24" s="240">
        <v>41162</v>
      </c>
      <c r="F24" s="239">
        <v>400</v>
      </c>
      <c r="G24" s="239">
        <v>400</v>
      </c>
      <c r="I24" s="239">
        <v>19</v>
      </c>
      <c r="J24" s="239">
        <v>163.15</v>
      </c>
      <c r="K24" s="239">
        <v>163.15</v>
      </c>
      <c r="L24" s="239" t="s">
        <v>467</v>
      </c>
      <c r="M24" s="239">
        <v>163.15</v>
      </c>
    </row>
    <row r="25" spans="1:13" x14ac:dyDescent="0.25">
      <c r="A25" s="239">
        <v>16</v>
      </c>
      <c r="B25" s="239" t="s">
        <v>571</v>
      </c>
      <c r="C25" s="240">
        <v>44153</v>
      </c>
      <c r="F25" s="239">
        <v>600</v>
      </c>
      <c r="G25" s="239">
        <v>600</v>
      </c>
      <c r="I25" s="239">
        <v>23</v>
      </c>
      <c r="J25" s="239">
        <v>182.26</v>
      </c>
      <c r="K25" s="239">
        <v>182.26</v>
      </c>
      <c r="L25" s="239" t="s">
        <v>467</v>
      </c>
      <c r="M25" s="239">
        <v>182.26</v>
      </c>
    </row>
    <row r="26" spans="1:13" x14ac:dyDescent="0.25">
      <c r="A26" s="239">
        <v>17</v>
      </c>
      <c r="B26" s="239" t="s">
        <v>563</v>
      </c>
      <c r="C26" s="240">
        <v>44116</v>
      </c>
      <c r="G26" s="239">
        <v>300</v>
      </c>
      <c r="I26" s="239">
        <v>0</v>
      </c>
      <c r="J26" s="239">
        <v>0</v>
      </c>
      <c r="K26" s="239">
        <v>0</v>
      </c>
      <c r="L26" s="239" t="s">
        <v>476</v>
      </c>
      <c r="M26" s="239">
        <v>0</v>
      </c>
    </row>
    <row r="27" spans="1:13" x14ac:dyDescent="0.25">
      <c r="A27" s="239">
        <v>18</v>
      </c>
      <c r="B27" s="239" t="s">
        <v>481</v>
      </c>
      <c r="C27" s="240">
        <v>39281</v>
      </c>
      <c r="F27" s="239">
        <v>600</v>
      </c>
      <c r="G27" s="239">
        <v>600</v>
      </c>
      <c r="I27" s="239">
        <v>13</v>
      </c>
      <c r="J27" s="239">
        <v>107.38</v>
      </c>
      <c r="K27" s="239">
        <v>107.38</v>
      </c>
      <c r="L27" s="239" t="s">
        <v>476</v>
      </c>
      <c r="M27" s="239">
        <v>107.38</v>
      </c>
    </row>
    <row r="28" spans="1:13" x14ac:dyDescent="0.25">
      <c r="A28" s="239">
        <v>19</v>
      </c>
      <c r="B28" s="239" t="s">
        <v>482</v>
      </c>
      <c r="C28" s="240">
        <v>36578</v>
      </c>
      <c r="F28" s="239">
        <v>400</v>
      </c>
      <c r="G28" s="239">
        <v>400</v>
      </c>
      <c r="I28" s="239">
        <v>20</v>
      </c>
      <c r="J28" s="239">
        <v>186.56</v>
      </c>
      <c r="K28" s="239">
        <v>186.56</v>
      </c>
      <c r="L28" s="239" t="s">
        <v>467</v>
      </c>
      <c r="M28" s="239">
        <v>186.56</v>
      </c>
    </row>
    <row r="29" spans="1:13" x14ac:dyDescent="0.25">
      <c r="A29" s="239">
        <v>20</v>
      </c>
      <c r="B29" s="239" t="s">
        <v>598</v>
      </c>
      <c r="C29" s="240">
        <v>44369</v>
      </c>
      <c r="G29" s="239">
        <v>600</v>
      </c>
      <c r="I29" s="239">
        <v>19</v>
      </c>
      <c r="J29" s="239">
        <v>144.38999999999999</v>
      </c>
      <c r="K29" s="239">
        <v>144.38999999999999</v>
      </c>
      <c r="L29" s="239" t="s">
        <v>467</v>
      </c>
      <c r="M29" s="239">
        <v>144.38999999999999</v>
      </c>
    </row>
    <row r="30" spans="1:13" x14ac:dyDescent="0.25">
      <c r="A30" s="239">
        <v>21</v>
      </c>
      <c r="B30" s="239" t="s">
        <v>483</v>
      </c>
      <c r="C30" s="240">
        <v>42856</v>
      </c>
      <c r="F30" s="239">
        <v>600</v>
      </c>
      <c r="G30" s="239">
        <v>600</v>
      </c>
      <c r="I30" s="239">
        <v>23</v>
      </c>
      <c r="J30" s="239">
        <v>192.98</v>
      </c>
      <c r="K30" s="239">
        <v>192.98</v>
      </c>
      <c r="L30" s="239" t="s">
        <v>467</v>
      </c>
      <c r="M30" s="239">
        <v>192.98</v>
      </c>
    </row>
    <row r="31" spans="1:13" x14ac:dyDescent="0.25">
      <c r="A31" s="239">
        <v>22</v>
      </c>
      <c r="B31" s="239" t="s">
        <v>484</v>
      </c>
      <c r="C31" s="240">
        <v>36950</v>
      </c>
      <c r="F31" s="239">
        <v>400</v>
      </c>
      <c r="G31" s="239">
        <v>400</v>
      </c>
      <c r="I31" s="239">
        <v>24</v>
      </c>
      <c r="J31" s="239">
        <v>83.63</v>
      </c>
      <c r="K31" s="239">
        <v>83.63</v>
      </c>
      <c r="L31" s="239" t="s">
        <v>476</v>
      </c>
      <c r="M31" s="239">
        <v>83.63</v>
      </c>
    </row>
    <row r="32" spans="1:13" x14ac:dyDescent="0.25">
      <c r="A32" s="239">
        <v>23</v>
      </c>
      <c r="B32" s="239" t="s">
        <v>485</v>
      </c>
      <c r="C32" s="240">
        <v>43676</v>
      </c>
      <c r="F32" s="239">
        <v>400</v>
      </c>
      <c r="G32" s="239">
        <v>400</v>
      </c>
      <c r="I32" s="239">
        <v>24</v>
      </c>
      <c r="J32" s="239">
        <v>185.67</v>
      </c>
      <c r="K32" s="239">
        <v>185.67</v>
      </c>
      <c r="L32" s="239" t="s">
        <v>467</v>
      </c>
      <c r="M32" s="239">
        <v>185.67</v>
      </c>
    </row>
    <row r="33" spans="1:13" x14ac:dyDescent="0.25">
      <c r="A33" s="239">
        <v>24</v>
      </c>
      <c r="B33" s="239" t="s">
        <v>487</v>
      </c>
      <c r="C33" s="240">
        <v>39150</v>
      </c>
      <c r="F33" s="239">
        <v>400</v>
      </c>
      <c r="G33" s="239">
        <v>400</v>
      </c>
      <c r="I33" s="239">
        <v>17</v>
      </c>
      <c r="J33" s="239">
        <v>147.49</v>
      </c>
      <c r="K33" s="239">
        <v>147.49</v>
      </c>
      <c r="L33" s="239" t="s">
        <v>467</v>
      </c>
      <c r="M33" s="239">
        <v>147.49</v>
      </c>
    </row>
    <row r="34" spans="1:13" x14ac:dyDescent="0.25">
      <c r="A34" s="239">
        <v>25</v>
      </c>
      <c r="B34" s="239" t="s">
        <v>632</v>
      </c>
      <c r="C34" s="240">
        <v>44487</v>
      </c>
      <c r="G34" s="239">
        <v>400</v>
      </c>
      <c r="I34" s="239">
        <v>24</v>
      </c>
      <c r="J34" s="239">
        <v>195.03</v>
      </c>
      <c r="K34" s="239">
        <v>195.03</v>
      </c>
      <c r="L34" s="239" t="s">
        <v>467</v>
      </c>
      <c r="M34" s="239">
        <v>195.03</v>
      </c>
    </row>
    <row r="35" spans="1:13" x14ac:dyDescent="0.25">
      <c r="A35" s="239">
        <v>26</v>
      </c>
      <c r="B35" s="239" t="s">
        <v>629</v>
      </c>
      <c r="C35" s="240">
        <v>44468</v>
      </c>
      <c r="G35" s="239">
        <v>400</v>
      </c>
      <c r="I35" s="239">
        <v>9</v>
      </c>
      <c r="J35" s="239">
        <v>71.36</v>
      </c>
      <c r="K35" s="239">
        <v>71.36</v>
      </c>
      <c r="L35" s="239" t="s">
        <v>476</v>
      </c>
      <c r="M35" s="239">
        <v>71.36</v>
      </c>
    </row>
    <row r="36" spans="1:13" x14ac:dyDescent="0.25">
      <c r="A36" s="239">
        <v>27</v>
      </c>
      <c r="B36" s="239" t="s">
        <v>488</v>
      </c>
      <c r="C36" s="240">
        <v>43778</v>
      </c>
      <c r="F36" s="239">
        <v>400</v>
      </c>
      <c r="G36" s="239">
        <v>400</v>
      </c>
      <c r="I36" s="239">
        <v>17</v>
      </c>
      <c r="J36" s="239">
        <v>129.81</v>
      </c>
      <c r="K36" s="239">
        <v>129.81</v>
      </c>
      <c r="L36" s="239" t="s">
        <v>476</v>
      </c>
      <c r="M36" s="239">
        <v>129.81</v>
      </c>
    </row>
    <row r="37" spans="1:13" x14ac:dyDescent="0.25">
      <c r="A37" s="239">
        <v>28</v>
      </c>
      <c r="B37" s="239" t="s">
        <v>489</v>
      </c>
      <c r="C37" s="240">
        <v>36704</v>
      </c>
      <c r="F37" s="239">
        <v>400</v>
      </c>
      <c r="G37" s="239">
        <v>400</v>
      </c>
      <c r="I37" s="239">
        <v>21</v>
      </c>
      <c r="J37" s="239">
        <v>139.72999999999999</v>
      </c>
      <c r="K37" s="239">
        <v>139.72999999999999</v>
      </c>
      <c r="L37" s="239" t="s">
        <v>467</v>
      </c>
      <c r="M37" s="239">
        <v>139.72999999999999</v>
      </c>
    </row>
    <row r="38" spans="1:13" x14ac:dyDescent="0.25">
      <c r="A38" s="239">
        <v>29</v>
      </c>
      <c r="B38" s="239" t="s">
        <v>491</v>
      </c>
      <c r="C38" s="240">
        <v>39664</v>
      </c>
      <c r="F38" s="239">
        <v>400</v>
      </c>
      <c r="G38" s="239">
        <v>400</v>
      </c>
      <c r="I38" s="239">
        <v>17</v>
      </c>
      <c r="J38" s="239">
        <v>117.86</v>
      </c>
      <c r="K38" s="239">
        <v>117.86</v>
      </c>
      <c r="L38" s="239" t="s">
        <v>476</v>
      </c>
      <c r="M38" s="239">
        <v>117.86</v>
      </c>
    </row>
    <row r="39" spans="1:13" x14ac:dyDescent="0.25">
      <c r="A39" s="239">
        <v>30</v>
      </c>
      <c r="B39" s="239" t="s">
        <v>492</v>
      </c>
      <c r="C39" s="240">
        <v>41115</v>
      </c>
      <c r="F39" s="239">
        <v>500</v>
      </c>
      <c r="G39" s="239">
        <v>500</v>
      </c>
      <c r="I39" s="239">
        <v>3</v>
      </c>
      <c r="J39" s="239">
        <v>15</v>
      </c>
      <c r="K39" s="239">
        <v>15</v>
      </c>
      <c r="L39" s="239" t="s">
        <v>476</v>
      </c>
      <c r="M39" s="239">
        <v>15</v>
      </c>
    </row>
    <row r="40" spans="1:13" x14ac:dyDescent="0.25">
      <c r="A40" s="239">
        <v>31</v>
      </c>
      <c r="B40" s="239" t="s">
        <v>493</v>
      </c>
      <c r="C40" s="240">
        <v>39476</v>
      </c>
      <c r="F40" s="239">
        <v>600</v>
      </c>
      <c r="G40" s="239">
        <v>600</v>
      </c>
      <c r="I40" s="239">
        <v>18</v>
      </c>
      <c r="J40" s="239">
        <v>152.72999999999999</v>
      </c>
      <c r="K40" s="239">
        <v>152.72999999999999</v>
      </c>
      <c r="L40" s="239" t="s">
        <v>467</v>
      </c>
      <c r="M40" s="239">
        <v>152.72999999999999</v>
      </c>
    </row>
    <row r="41" spans="1:13" x14ac:dyDescent="0.25">
      <c r="A41" s="239">
        <v>32</v>
      </c>
      <c r="B41" s="239" t="s">
        <v>503</v>
      </c>
      <c r="C41" s="240">
        <v>42856</v>
      </c>
      <c r="E41" s="239" t="s">
        <v>349</v>
      </c>
      <c r="F41" s="239">
        <v>500</v>
      </c>
      <c r="G41" s="239">
        <v>500</v>
      </c>
      <c r="I41" s="239">
        <v>0</v>
      </c>
      <c r="J41" s="239">
        <v>0</v>
      </c>
      <c r="K41" s="239">
        <v>0</v>
      </c>
      <c r="L41" s="239" t="s">
        <v>476</v>
      </c>
      <c r="M41" s="239">
        <v>0</v>
      </c>
    </row>
    <row r="42" spans="1:13" x14ac:dyDescent="0.25">
      <c r="A42" s="239">
        <v>33</v>
      </c>
      <c r="B42" s="239" t="s">
        <v>496</v>
      </c>
      <c r="C42" s="240">
        <v>41030</v>
      </c>
      <c r="F42" s="239">
        <v>400</v>
      </c>
      <c r="G42" s="239">
        <v>400</v>
      </c>
      <c r="I42" s="239">
        <v>25</v>
      </c>
      <c r="J42" s="239">
        <v>195.51</v>
      </c>
      <c r="K42" s="239">
        <v>195.51</v>
      </c>
      <c r="L42" s="239" t="s">
        <v>467</v>
      </c>
      <c r="M42" s="239">
        <v>195.51</v>
      </c>
    </row>
    <row r="43" spans="1:13" x14ac:dyDescent="0.25">
      <c r="J43" s="239">
        <f>SUM(J10:J42)</f>
        <v>4648.7699999999995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4D58-A64A-4270-935A-39231CB1974B}">
  <dimension ref="A1:M43"/>
  <sheetViews>
    <sheetView topLeftCell="A21" workbookViewId="0">
      <selection activeCell="J44" sqref="J44"/>
    </sheetView>
  </sheetViews>
  <sheetFormatPr defaultColWidth="8.83203125" defaultRowHeight="15" x14ac:dyDescent="0.25"/>
  <cols>
    <col min="1" max="16384" width="8.83203125" style="237"/>
  </cols>
  <sheetData>
    <row r="1" spans="1:13" x14ac:dyDescent="0.25">
      <c r="A1" s="237" t="s">
        <v>446</v>
      </c>
    </row>
    <row r="2" spans="1:13" x14ac:dyDescent="0.25">
      <c r="A2" s="237" t="s">
        <v>650</v>
      </c>
    </row>
    <row r="3" spans="1:13" x14ac:dyDescent="0.25">
      <c r="A3" s="237" t="s">
        <v>448</v>
      </c>
      <c r="B3" s="237" t="s">
        <v>449</v>
      </c>
      <c r="C3" s="237" t="s">
        <v>423</v>
      </c>
      <c r="D3" s="237" t="s">
        <v>450</v>
      </c>
    </row>
    <row r="4" spans="1:13" x14ac:dyDescent="0.25">
      <c r="A4" s="237" t="s">
        <v>451</v>
      </c>
      <c r="B4" s="237">
        <v>23</v>
      </c>
      <c r="C4" s="237">
        <v>3716.34</v>
      </c>
      <c r="D4" s="237">
        <v>161.58000000000001</v>
      </c>
    </row>
    <row r="5" spans="1:13" x14ac:dyDescent="0.25">
      <c r="A5" s="237" t="s">
        <v>452</v>
      </c>
      <c r="B5" s="237">
        <v>10</v>
      </c>
      <c r="C5" s="237">
        <v>573.71</v>
      </c>
      <c r="D5" s="237">
        <v>57.37</v>
      </c>
    </row>
    <row r="6" spans="1:13" x14ac:dyDescent="0.25">
      <c r="A6" s="237" t="s">
        <v>453</v>
      </c>
      <c r="B6" s="237">
        <v>4</v>
      </c>
      <c r="C6" s="237" t="s">
        <v>454</v>
      </c>
      <c r="D6" s="237" t="s">
        <v>454</v>
      </c>
    </row>
    <row r="7" spans="1:13" x14ac:dyDescent="0.25">
      <c r="A7" s="237" t="s">
        <v>455</v>
      </c>
      <c r="B7" s="237">
        <v>27</v>
      </c>
      <c r="C7" s="237" t="s">
        <v>454</v>
      </c>
      <c r="D7" s="237" t="s">
        <v>454</v>
      </c>
    </row>
    <row r="9" spans="1:13" x14ac:dyDescent="0.25">
      <c r="A9" s="237" t="s">
        <v>456</v>
      </c>
      <c r="B9" s="237" t="s">
        <v>457</v>
      </c>
      <c r="C9" s="237" t="s">
        <v>160</v>
      </c>
      <c r="D9" s="237" t="s">
        <v>458</v>
      </c>
      <c r="E9" s="237" t="s">
        <v>459</v>
      </c>
      <c r="F9" s="237" t="s">
        <v>460</v>
      </c>
      <c r="G9" s="237" t="s">
        <v>461</v>
      </c>
      <c r="H9" s="237" t="s">
        <v>462</v>
      </c>
      <c r="I9" s="237" t="s">
        <v>463</v>
      </c>
      <c r="J9" s="237" t="s">
        <v>423</v>
      </c>
      <c r="K9" s="237" t="s">
        <v>450</v>
      </c>
      <c r="L9" s="237" t="s">
        <v>464</v>
      </c>
      <c r="M9" s="237" t="s">
        <v>649</v>
      </c>
    </row>
    <row r="10" spans="1:13" x14ac:dyDescent="0.25">
      <c r="A10" s="237">
        <v>1</v>
      </c>
      <c r="B10" s="237" t="s">
        <v>553</v>
      </c>
      <c r="C10" s="238">
        <v>44083</v>
      </c>
      <c r="G10" s="237">
        <v>400</v>
      </c>
      <c r="I10" s="237">
        <v>21</v>
      </c>
      <c r="J10" s="237">
        <v>172.36</v>
      </c>
      <c r="K10" s="237">
        <v>172.36</v>
      </c>
      <c r="L10" s="237" t="s">
        <v>467</v>
      </c>
      <c r="M10" s="237">
        <v>172.36</v>
      </c>
    </row>
    <row r="11" spans="1:13" x14ac:dyDescent="0.25">
      <c r="A11" s="237">
        <v>2</v>
      </c>
      <c r="B11" s="237" t="s">
        <v>628</v>
      </c>
      <c r="C11" s="238">
        <v>43087</v>
      </c>
      <c r="F11" s="237">
        <v>400</v>
      </c>
      <c r="G11" s="237">
        <v>400</v>
      </c>
      <c r="I11" s="237">
        <v>17</v>
      </c>
      <c r="J11" s="237">
        <v>127.15</v>
      </c>
      <c r="K11" s="237">
        <v>127.15</v>
      </c>
      <c r="L11" s="237" t="s">
        <v>476</v>
      </c>
      <c r="M11" s="237">
        <v>127.15</v>
      </c>
    </row>
    <row r="12" spans="1:13" x14ac:dyDescent="0.25">
      <c r="A12" s="237">
        <v>3</v>
      </c>
      <c r="B12" s="237" t="s">
        <v>466</v>
      </c>
      <c r="C12" s="238">
        <v>41407</v>
      </c>
      <c r="F12" s="237">
        <v>600</v>
      </c>
      <c r="G12" s="237">
        <v>600</v>
      </c>
      <c r="I12" s="237">
        <v>22</v>
      </c>
      <c r="J12" s="237">
        <v>181.49</v>
      </c>
      <c r="K12" s="237">
        <v>181.49</v>
      </c>
      <c r="L12" s="237" t="s">
        <v>467</v>
      </c>
      <c r="M12" s="237">
        <v>181.49</v>
      </c>
    </row>
    <row r="13" spans="1:13" x14ac:dyDescent="0.25">
      <c r="A13" s="237">
        <v>4</v>
      </c>
      <c r="B13" s="237" t="s">
        <v>469</v>
      </c>
      <c r="C13" s="238">
        <v>38790</v>
      </c>
      <c r="F13" s="237">
        <v>400</v>
      </c>
      <c r="G13" s="237">
        <v>400</v>
      </c>
      <c r="I13" s="237">
        <v>20</v>
      </c>
      <c r="J13" s="237">
        <v>160.69999999999999</v>
      </c>
      <c r="K13" s="237">
        <v>160.69999999999999</v>
      </c>
      <c r="L13" s="237" t="s">
        <v>467</v>
      </c>
      <c r="M13" s="237">
        <v>160.69999999999999</v>
      </c>
    </row>
    <row r="14" spans="1:13" x14ac:dyDescent="0.25">
      <c r="A14" s="237">
        <v>5</v>
      </c>
      <c r="B14" s="237" t="s">
        <v>471</v>
      </c>
      <c r="C14" s="238">
        <v>42534</v>
      </c>
      <c r="F14" s="237">
        <v>600</v>
      </c>
      <c r="G14" s="237">
        <v>600</v>
      </c>
      <c r="I14" s="237">
        <v>19</v>
      </c>
      <c r="J14" s="237">
        <v>225.2</v>
      </c>
      <c r="K14" s="237">
        <v>225.2</v>
      </c>
      <c r="L14" s="237" t="s">
        <v>467</v>
      </c>
      <c r="M14" s="237">
        <v>225.2</v>
      </c>
    </row>
    <row r="15" spans="1:13" x14ac:dyDescent="0.25">
      <c r="A15" s="237">
        <v>6</v>
      </c>
      <c r="B15" s="237" t="s">
        <v>472</v>
      </c>
      <c r="C15" s="238">
        <v>38412</v>
      </c>
      <c r="F15" s="237">
        <v>600</v>
      </c>
      <c r="G15" s="237">
        <v>600</v>
      </c>
      <c r="I15" s="237">
        <v>18</v>
      </c>
      <c r="J15" s="237">
        <v>162.30000000000001</v>
      </c>
      <c r="K15" s="237">
        <v>162.30000000000001</v>
      </c>
      <c r="L15" s="237" t="s">
        <v>467</v>
      </c>
      <c r="M15" s="237">
        <v>162.30000000000001</v>
      </c>
    </row>
    <row r="16" spans="1:13" x14ac:dyDescent="0.25">
      <c r="A16" s="237">
        <v>7</v>
      </c>
      <c r="B16" s="237" t="s">
        <v>570</v>
      </c>
      <c r="C16" s="238">
        <v>38257</v>
      </c>
      <c r="F16" s="237">
        <v>600</v>
      </c>
      <c r="G16" s="237">
        <v>600</v>
      </c>
      <c r="I16" s="237">
        <v>22</v>
      </c>
      <c r="J16" s="237">
        <v>186.58</v>
      </c>
      <c r="K16" s="237">
        <v>186.58</v>
      </c>
      <c r="L16" s="237" t="s">
        <v>467</v>
      </c>
      <c r="M16" s="237">
        <v>186.58</v>
      </c>
    </row>
    <row r="17" spans="1:13" x14ac:dyDescent="0.25">
      <c r="A17" s="237">
        <v>8</v>
      </c>
      <c r="B17" s="237" t="s">
        <v>507</v>
      </c>
      <c r="C17" s="238">
        <v>43893</v>
      </c>
      <c r="E17" s="237" t="s">
        <v>347</v>
      </c>
      <c r="F17" s="237">
        <v>400</v>
      </c>
      <c r="G17" s="237">
        <v>400</v>
      </c>
      <c r="I17" s="237">
        <v>18</v>
      </c>
      <c r="J17" s="237">
        <v>140.30000000000001</v>
      </c>
      <c r="K17" s="237">
        <v>140.30000000000001</v>
      </c>
      <c r="L17" s="237" t="s">
        <v>467</v>
      </c>
      <c r="M17" s="237">
        <v>140.30000000000001</v>
      </c>
    </row>
    <row r="18" spans="1:13" x14ac:dyDescent="0.25">
      <c r="A18" s="237">
        <v>9</v>
      </c>
      <c r="B18" s="237" t="s">
        <v>624</v>
      </c>
      <c r="C18" s="238">
        <v>44439</v>
      </c>
      <c r="G18" s="237">
        <v>400</v>
      </c>
      <c r="I18" s="237">
        <v>21</v>
      </c>
      <c r="J18" s="237">
        <v>175.96</v>
      </c>
      <c r="K18" s="237">
        <v>175.96</v>
      </c>
      <c r="L18" s="237" t="s">
        <v>467</v>
      </c>
      <c r="M18" s="237">
        <v>175.96</v>
      </c>
    </row>
    <row r="19" spans="1:13" x14ac:dyDescent="0.25">
      <c r="A19" s="237">
        <v>10</v>
      </c>
      <c r="B19" s="237" t="s">
        <v>542</v>
      </c>
      <c r="C19" s="238">
        <v>44018</v>
      </c>
      <c r="F19" s="237">
        <v>400</v>
      </c>
      <c r="I19" s="237">
        <v>22</v>
      </c>
      <c r="J19" s="237">
        <v>179.02</v>
      </c>
      <c r="K19" s="237">
        <v>179.02</v>
      </c>
      <c r="L19" s="237" t="s">
        <v>467</v>
      </c>
      <c r="M19" s="237">
        <v>179.02</v>
      </c>
    </row>
    <row r="20" spans="1:13" x14ac:dyDescent="0.25">
      <c r="A20" s="237">
        <v>11</v>
      </c>
      <c r="B20" s="237" t="s">
        <v>625</v>
      </c>
      <c r="C20" s="238">
        <v>44414</v>
      </c>
      <c r="G20" s="237">
        <v>300</v>
      </c>
      <c r="I20" s="237">
        <v>0</v>
      </c>
      <c r="J20" s="237">
        <v>0</v>
      </c>
      <c r="K20" s="237">
        <v>0</v>
      </c>
      <c r="L20" s="237" t="s">
        <v>476</v>
      </c>
      <c r="M20" s="237">
        <v>0</v>
      </c>
    </row>
    <row r="21" spans="1:13" x14ac:dyDescent="0.25">
      <c r="A21" s="237">
        <v>12</v>
      </c>
      <c r="B21" s="237" t="s">
        <v>477</v>
      </c>
      <c r="C21" s="238">
        <v>39084</v>
      </c>
      <c r="F21" s="237">
        <v>400</v>
      </c>
      <c r="G21" s="237">
        <v>400</v>
      </c>
      <c r="I21" s="237">
        <v>16</v>
      </c>
      <c r="J21" s="237">
        <v>131.11000000000001</v>
      </c>
      <c r="K21" s="237">
        <v>131.11000000000001</v>
      </c>
      <c r="L21" s="237" t="s">
        <v>467</v>
      </c>
      <c r="M21" s="237">
        <v>131.11000000000001</v>
      </c>
    </row>
    <row r="22" spans="1:13" x14ac:dyDescent="0.25">
      <c r="A22" s="237">
        <v>13</v>
      </c>
      <c r="B22" s="237" t="s">
        <v>478</v>
      </c>
      <c r="C22" s="238">
        <v>43003</v>
      </c>
      <c r="F22" s="237">
        <v>400</v>
      </c>
      <c r="G22" s="237">
        <v>400</v>
      </c>
      <c r="I22" s="237">
        <v>19</v>
      </c>
      <c r="J22" s="237">
        <v>145.6</v>
      </c>
      <c r="K22" s="237">
        <v>145.6</v>
      </c>
      <c r="L22" s="237" t="s">
        <v>467</v>
      </c>
      <c r="M22" s="237">
        <v>145.6</v>
      </c>
    </row>
    <row r="23" spans="1:13" x14ac:dyDescent="0.25">
      <c r="A23" s="237">
        <v>14</v>
      </c>
      <c r="B23" s="237" t="s">
        <v>543</v>
      </c>
      <c r="C23" s="238">
        <v>43726</v>
      </c>
      <c r="F23" s="237">
        <v>400</v>
      </c>
      <c r="G23" s="237">
        <v>400</v>
      </c>
      <c r="I23" s="237">
        <v>18</v>
      </c>
      <c r="J23" s="237">
        <v>142.83000000000001</v>
      </c>
      <c r="K23" s="237">
        <v>142.83000000000001</v>
      </c>
      <c r="L23" s="237" t="s">
        <v>467</v>
      </c>
      <c r="M23" s="237">
        <v>142.83000000000001</v>
      </c>
    </row>
    <row r="24" spans="1:13" x14ac:dyDescent="0.25">
      <c r="A24" s="237">
        <v>15</v>
      </c>
      <c r="B24" s="237" t="s">
        <v>479</v>
      </c>
      <c r="C24" s="238">
        <v>41162</v>
      </c>
      <c r="F24" s="237">
        <v>400</v>
      </c>
      <c r="G24" s="237">
        <v>400</v>
      </c>
      <c r="I24" s="237">
        <v>18</v>
      </c>
      <c r="J24" s="237">
        <v>151.63</v>
      </c>
      <c r="K24" s="237">
        <v>151.63</v>
      </c>
      <c r="L24" s="237" t="s">
        <v>467</v>
      </c>
      <c r="M24" s="237">
        <v>151.63</v>
      </c>
    </row>
    <row r="25" spans="1:13" x14ac:dyDescent="0.25">
      <c r="A25" s="237">
        <v>16</v>
      </c>
      <c r="B25" s="237" t="s">
        <v>571</v>
      </c>
      <c r="C25" s="238">
        <v>44153</v>
      </c>
      <c r="F25" s="237">
        <v>600</v>
      </c>
      <c r="G25" s="237">
        <v>600</v>
      </c>
      <c r="I25" s="237">
        <v>22</v>
      </c>
      <c r="J25" s="237">
        <v>175.16</v>
      </c>
      <c r="K25" s="237">
        <v>175.16</v>
      </c>
      <c r="L25" s="237" t="s">
        <v>467</v>
      </c>
      <c r="M25" s="237">
        <v>175.16</v>
      </c>
    </row>
    <row r="26" spans="1:13" x14ac:dyDescent="0.25">
      <c r="A26" s="237">
        <v>17</v>
      </c>
      <c r="B26" s="237" t="s">
        <v>563</v>
      </c>
      <c r="C26" s="238">
        <v>44116</v>
      </c>
      <c r="G26" s="237">
        <v>300</v>
      </c>
      <c r="I26" s="237">
        <v>0</v>
      </c>
      <c r="J26" s="237">
        <v>0</v>
      </c>
      <c r="K26" s="237">
        <v>0</v>
      </c>
      <c r="L26" s="237" t="s">
        <v>476</v>
      </c>
      <c r="M26" s="237">
        <v>0</v>
      </c>
    </row>
    <row r="27" spans="1:13" x14ac:dyDescent="0.25">
      <c r="A27" s="237">
        <v>18</v>
      </c>
      <c r="B27" s="237" t="s">
        <v>481</v>
      </c>
      <c r="C27" s="238">
        <v>39281</v>
      </c>
      <c r="F27" s="237">
        <v>600</v>
      </c>
      <c r="G27" s="237">
        <v>600</v>
      </c>
      <c r="I27" s="237">
        <v>9</v>
      </c>
      <c r="J27" s="237">
        <v>83.18</v>
      </c>
      <c r="K27" s="237">
        <v>83.18</v>
      </c>
      <c r="L27" s="237" t="s">
        <v>476</v>
      </c>
      <c r="M27" s="237">
        <v>83.18</v>
      </c>
    </row>
    <row r="28" spans="1:13" x14ac:dyDescent="0.25">
      <c r="A28" s="237">
        <v>19</v>
      </c>
      <c r="B28" s="237" t="s">
        <v>482</v>
      </c>
      <c r="C28" s="238">
        <v>36578</v>
      </c>
      <c r="F28" s="237">
        <v>400</v>
      </c>
      <c r="G28" s="237">
        <v>400</v>
      </c>
      <c r="I28" s="237">
        <v>18</v>
      </c>
      <c r="J28" s="237">
        <v>143.55000000000001</v>
      </c>
      <c r="K28" s="237">
        <v>143.55000000000001</v>
      </c>
      <c r="L28" s="237" t="s">
        <v>467</v>
      </c>
      <c r="M28" s="237">
        <v>143.55000000000001</v>
      </c>
    </row>
    <row r="29" spans="1:13" x14ac:dyDescent="0.25">
      <c r="A29" s="237">
        <v>20</v>
      </c>
      <c r="B29" s="237" t="s">
        <v>598</v>
      </c>
      <c r="C29" s="238">
        <v>44369</v>
      </c>
      <c r="G29" s="237">
        <v>600</v>
      </c>
      <c r="I29" s="237">
        <v>19</v>
      </c>
      <c r="J29" s="237">
        <v>141.94</v>
      </c>
      <c r="K29" s="237">
        <v>141.94</v>
      </c>
      <c r="L29" s="237" t="s">
        <v>467</v>
      </c>
      <c r="M29" s="237">
        <v>141.94</v>
      </c>
    </row>
    <row r="30" spans="1:13" x14ac:dyDescent="0.25">
      <c r="A30" s="237">
        <v>21</v>
      </c>
      <c r="B30" s="237" t="s">
        <v>483</v>
      </c>
      <c r="C30" s="238">
        <v>42856</v>
      </c>
      <c r="F30" s="237">
        <v>600</v>
      </c>
      <c r="G30" s="237">
        <v>600</v>
      </c>
      <c r="I30" s="237">
        <v>23</v>
      </c>
      <c r="J30" s="237">
        <v>187.94</v>
      </c>
      <c r="K30" s="237">
        <v>187.94</v>
      </c>
      <c r="L30" s="237" t="s">
        <v>467</v>
      </c>
      <c r="M30" s="237">
        <v>187.94</v>
      </c>
    </row>
    <row r="31" spans="1:13" x14ac:dyDescent="0.25">
      <c r="A31" s="237">
        <v>22</v>
      </c>
      <c r="B31" s="237" t="s">
        <v>484</v>
      </c>
      <c r="C31" s="238">
        <v>36950</v>
      </c>
      <c r="F31" s="237">
        <v>400</v>
      </c>
      <c r="G31" s="237">
        <v>400</v>
      </c>
      <c r="I31" s="237">
        <v>16</v>
      </c>
      <c r="J31" s="237">
        <v>55.41</v>
      </c>
      <c r="K31" s="237">
        <v>55.41</v>
      </c>
      <c r="L31" s="237" t="s">
        <v>476</v>
      </c>
      <c r="M31" s="237">
        <v>55.41</v>
      </c>
    </row>
    <row r="32" spans="1:13" x14ac:dyDescent="0.25">
      <c r="A32" s="237">
        <v>23</v>
      </c>
      <c r="B32" s="237" t="s">
        <v>485</v>
      </c>
      <c r="C32" s="238">
        <v>43676</v>
      </c>
      <c r="F32" s="237">
        <v>400</v>
      </c>
      <c r="G32" s="237">
        <v>400</v>
      </c>
      <c r="I32" s="237">
        <v>21</v>
      </c>
      <c r="J32" s="237">
        <v>157.07</v>
      </c>
      <c r="K32" s="237">
        <v>157.07</v>
      </c>
      <c r="L32" s="237" t="s">
        <v>467</v>
      </c>
      <c r="M32" s="237">
        <v>157.07</v>
      </c>
    </row>
    <row r="33" spans="1:13" x14ac:dyDescent="0.25">
      <c r="A33" s="237">
        <v>24</v>
      </c>
      <c r="B33" s="237" t="s">
        <v>487</v>
      </c>
      <c r="C33" s="238">
        <v>39150</v>
      </c>
      <c r="F33" s="237">
        <v>400</v>
      </c>
      <c r="G33" s="237">
        <v>400</v>
      </c>
      <c r="I33" s="237">
        <v>17</v>
      </c>
      <c r="J33" s="237">
        <v>120.56</v>
      </c>
      <c r="K33" s="237">
        <v>120.56</v>
      </c>
      <c r="L33" s="237" t="s">
        <v>476</v>
      </c>
      <c r="M33" s="237">
        <v>120.56</v>
      </c>
    </row>
    <row r="34" spans="1:13" x14ac:dyDescent="0.25">
      <c r="A34" s="237">
        <v>25</v>
      </c>
      <c r="B34" s="237" t="s">
        <v>632</v>
      </c>
      <c r="C34" s="238">
        <v>44487</v>
      </c>
      <c r="G34" s="237">
        <v>400</v>
      </c>
      <c r="I34" s="237">
        <v>22</v>
      </c>
      <c r="J34" s="237">
        <v>173.1</v>
      </c>
      <c r="K34" s="237">
        <v>173.1</v>
      </c>
      <c r="L34" s="237" t="s">
        <v>467</v>
      </c>
      <c r="M34" s="237">
        <v>173.1</v>
      </c>
    </row>
    <row r="35" spans="1:13" x14ac:dyDescent="0.25">
      <c r="A35" s="237">
        <v>26</v>
      </c>
      <c r="B35" s="237" t="s">
        <v>629</v>
      </c>
      <c r="C35" s="238">
        <v>44468</v>
      </c>
      <c r="G35" s="237">
        <v>400</v>
      </c>
      <c r="I35" s="237">
        <v>5</v>
      </c>
      <c r="J35" s="237">
        <v>41.94</v>
      </c>
      <c r="K35" s="237">
        <v>41.94</v>
      </c>
      <c r="L35" s="237" t="s">
        <v>476</v>
      </c>
      <c r="M35" s="237">
        <v>41.94</v>
      </c>
    </row>
    <row r="36" spans="1:13" x14ac:dyDescent="0.25">
      <c r="A36" s="237">
        <v>27</v>
      </c>
      <c r="B36" s="237" t="s">
        <v>488</v>
      </c>
      <c r="C36" s="238">
        <v>43778</v>
      </c>
      <c r="F36" s="237">
        <v>400</v>
      </c>
      <c r="G36" s="237">
        <v>400</v>
      </c>
      <c r="I36" s="237">
        <v>18</v>
      </c>
      <c r="J36" s="237">
        <v>137.57</v>
      </c>
      <c r="K36" s="237">
        <v>137.57</v>
      </c>
      <c r="L36" s="237" t="s">
        <v>467</v>
      </c>
      <c r="M36" s="237">
        <v>137.57</v>
      </c>
    </row>
    <row r="37" spans="1:13" x14ac:dyDescent="0.25">
      <c r="A37" s="237">
        <v>28</v>
      </c>
      <c r="B37" s="237" t="s">
        <v>489</v>
      </c>
      <c r="C37" s="238">
        <v>36704</v>
      </c>
      <c r="F37" s="237">
        <v>400</v>
      </c>
      <c r="G37" s="237">
        <v>400</v>
      </c>
      <c r="I37" s="237">
        <v>20</v>
      </c>
      <c r="J37" s="237">
        <v>126.47</v>
      </c>
      <c r="K37" s="237">
        <v>126.47</v>
      </c>
      <c r="L37" s="237" t="s">
        <v>476</v>
      </c>
      <c r="M37" s="237">
        <v>126.47</v>
      </c>
    </row>
    <row r="38" spans="1:13" x14ac:dyDescent="0.25">
      <c r="A38" s="237">
        <v>29</v>
      </c>
      <c r="B38" s="237" t="s">
        <v>491</v>
      </c>
      <c r="C38" s="238">
        <v>39664</v>
      </c>
      <c r="F38" s="237">
        <v>400</v>
      </c>
      <c r="G38" s="237">
        <v>400</v>
      </c>
      <c r="I38" s="237">
        <v>19</v>
      </c>
      <c r="J38" s="237">
        <v>137.31</v>
      </c>
      <c r="K38" s="237">
        <v>137.31</v>
      </c>
      <c r="L38" s="237" t="s">
        <v>467</v>
      </c>
      <c r="M38" s="237">
        <v>137.31</v>
      </c>
    </row>
    <row r="39" spans="1:13" x14ac:dyDescent="0.25">
      <c r="A39" s="237">
        <v>30</v>
      </c>
      <c r="B39" s="237" t="s">
        <v>492</v>
      </c>
      <c r="C39" s="238">
        <v>41115</v>
      </c>
      <c r="F39" s="237">
        <v>500</v>
      </c>
      <c r="G39" s="237">
        <v>500</v>
      </c>
      <c r="I39" s="237">
        <v>4</v>
      </c>
      <c r="J39" s="237">
        <v>19</v>
      </c>
      <c r="K39" s="237">
        <v>19</v>
      </c>
      <c r="L39" s="237" t="s">
        <v>476</v>
      </c>
      <c r="M39" s="237">
        <v>19</v>
      </c>
    </row>
    <row r="40" spans="1:13" x14ac:dyDescent="0.25">
      <c r="A40" s="237">
        <v>31</v>
      </c>
      <c r="B40" s="237" t="s">
        <v>493</v>
      </c>
      <c r="C40" s="238">
        <v>39476</v>
      </c>
      <c r="F40" s="237">
        <v>600</v>
      </c>
      <c r="G40" s="237">
        <v>600</v>
      </c>
      <c r="I40" s="237">
        <v>19</v>
      </c>
      <c r="J40" s="237">
        <v>148.9</v>
      </c>
      <c r="K40" s="237">
        <v>148.9</v>
      </c>
      <c r="L40" s="237" t="s">
        <v>467</v>
      </c>
      <c r="M40" s="237">
        <v>148.9</v>
      </c>
    </row>
    <row r="41" spans="1:13" x14ac:dyDescent="0.25">
      <c r="A41" s="237">
        <v>32</v>
      </c>
      <c r="B41" s="237" t="s">
        <v>503</v>
      </c>
      <c r="C41" s="238">
        <v>42856</v>
      </c>
      <c r="E41" s="237" t="s">
        <v>349</v>
      </c>
      <c r="F41" s="237">
        <v>500</v>
      </c>
      <c r="G41" s="237">
        <v>500</v>
      </c>
      <c r="I41" s="237">
        <v>0</v>
      </c>
      <c r="J41" s="237">
        <v>0</v>
      </c>
      <c r="K41" s="237">
        <v>0</v>
      </c>
      <c r="L41" s="237" t="s">
        <v>476</v>
      </c>
      <c r="M41" s="237">
        <v>0</v>
      </c>
    </row>
    <row r="42" spans="1:13" x14ac:dyDescent="0.25">
      <c r="A42" s="237">
        <v>33</v>
      </c>
      <c r="B42" s="237" t="s">
        <v>496</v>
      </c>
      <c r="C42" s="238">
        <v>41030</v>
      </c>
      <c r="F42" s="237">
        <v>400</v>
      </c>
      <c r="G42" s="237">
        <v>400</v>
      </c>
      <c r="I42" s="237">
        <v>21</v>
      </c>
      <c r="J42" s="237">
        <v>158.72</v>
      </c>
      <c r="K42" s="237">
        <v>158.72</v>
      </c>
      <c r="L42" s="237" t="s">
        <v>467</v>
      </c>
      <c r="M42" s="237">
        <v>158.72</v>
      </c>
    </row>
    <row r="43" spans="1:13" x14ac:dyDescent="0.25">
      <c r="J43" s="237">
        <f>SUM(J10:J42)</f>
        <v>4290.05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F55D-A13B-4382-8665-1418B2D56705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41"/>
  </cols>
  <sheetData>
    <row r="1" spans="1:13" x14ac:dyDescent="0.25">
      <c r="A1" s="241" t="s">
        <v>446</v>
      </c>
    </row>
    <row r="2" spans="1:13" x14ac:dyDescent="0.25">
      <c r="A2" s="241" t="s">
        <v>653</v>
      </c>
    </row>
    <row r="3" spans="1:13" x14ac:dyDescent="0.25">
      <c r="A3" s="241" t="s">
        <v>448</v>
      </c>
      <c r="B3" s="241" t="s">
        <v>449</v>
      </c>
      <c r="C3" s="241" t="s">
        <v>423</v>
      </c>
      <c r="D3" s="241" t="s">
        <v>450</v>
      </c>
    </row>
    <row r="4" spans="1:13" x14ac:dyDescent="0.25">
      <c r="A4" s="241" t="s">
        <v>451</v>
      </c>
      <c r="B4" s="241">
        <v>20</v>
      </c>
      <c r="C4" s="241">
        <v>3280.78</v>
      </c>
      <c r="D4" s="241">
        <v>164.04</v>
      </c>
    </row>
    <row r="5" spans="1:13" x14ac:dyDescent="0.25">
      <c r="A5" s="241" t="s">
        <v>452</v>
      </c>
      <c r="B5" s="241">
        <v>13</v>
      </c>
      <c r="C5" s="241">
        <v>960.06</v>
      </c>
      <c r="D5" s="241">
        <v>73.849999999999994</v>
      </c>
    </row>
    <row r="6" spans="1:13" x14ac:dyDescent="0.25">
      <c r="A6" s="241" t="s">
        <v>453</v>
      </c>
      <c r="B6" s="241">
        <v>8</v>
      </c>
      <c r="C6" s="241" t="s">
        <v>454</v>
      </c>
      <c r="D6" s="241" t="s">
        <v>454</v>
      </c>
    </row>
    <row r="7" spans="1:13" x14ac:dyDescent="0.25">
      <c r="A7" s="241" t="s">
        <v>455</v>
      </c>
      <c r="B7" s="241">
        <v>28</v>
      </c>
      <c r="C7" s="241" t="s">
        <v>454</v>
      </c>
      <c r="D7" s="241" t="s">
        <v>454</v>
      </c>
    </row>
    <row r="9" spans="1:13" x14ac:dyDescent="0.25">
      <c r="A9" s="241" t="s">
        <v>456</v>
      </c>
      <c r="B9" s="241" t="s">
        <v>457</v>
      </c>
      <c r="C9" s="241" t="s">
        <v>160</v>
      </c>
      <c r="D9" s="241" t="s">
        <v>458</v>
      </c>
      <c r="E9" s="241" t="s">
        <v>459</v>
      </c>
      <c r="F9" s="241" t="s">
        <v>460</v>
      </c>
      <c r="G9" s="241" t="s">
        <v>461</v>
      </c>
      <c r="H9" s="241" t="s">
        <v>462</v>
      </c>
      <c r="I9" s="241" t="s">
        <v>463</v>
      </c>
      <c r="J9" s="241" t="s">
        <v>423</v>
      </c>
      <c r="K9" s="241" t="s">
        <v>450</v>
      </c>
      <c r="L9" s="241" t="s">
        <v>464</v>
      </c>
      <c r="M9" s="241" t="s">
        <v>654</v>
      </c>
    </row>
    <row r="10" spans="1:13" x14ac:dyDescent="0.25">
      <c r="A10" s="241">
        <v>1</v>
      </c>
      <c r="B10" s="241" t="s">
        <v>553</v>
      </c>
      <c r="C10" s="242">
        <v>44083</v>
      </c>
      <c r="G10" s="241">
        <v>400</v>
      </c>
      <c r="I10" s="241">
        <v>22</v>
      </c>
      <c r="J10" s="241">
        <v>178.95</v>
      </c>
      <c r="K10" s="241">
        <v>178.95</v>
      </c>
      <c r="L10" s="241" t="s">
        <v>467</v>
      </c>
      <c r="M10" s="241">
        <v>178.95</v>
      </c>
    </row>
    <row r="11" spans="1:13" x14ac:dyDescent="0.25">
      <c r="A11" s="241">
        <v>2</v>
      </c>
      <c r="B11" s="241" t="s">
        <v>628</v>
      </c>
      <c r="C11" s="242">
        <v>43087</v>
      </c>
      <c r="F11" s="241">
        <v>400</v>
      </c>
      <c r="G11" s="241">
        <v>400</v>
      </c>
      <c r="I11" s="241">
        <v>17</v>
      </c>
      <c r="J11" s="241">
        <v>124.87</v>
      </c>
      <c r="K11" s="241">
        <v>124.87</v>
      </c>
      <c r="L11" s="241" t="s">
        <v>476</v>
      </c>
      <c r="M11" s="241">
        <v>124.87</v>
      </c>
    </row>
    <row r="12" spans="1:13" x14ac:dyDescent="0.25">
      <c r="A12" s="241">
        <v>3</v>
      </c>
      <c r="B12" s="241" t="s">
        <v>466</v>
      </c>
      <c r="C12" s="242">
        <v>41407</v>
      </c>
      <c r="F12" s="241">
        <v>600</v>
      </c>
      <c r="G12" s="241">
        <v>600</v>
      </c>
      <c r="I12" s="241">
        <v>22</v>
      </c>
      <c r="J12" s="241">
        <v>177.79</v>
      </c>
      <c r="K12" s="241">
        <v>177.79</v>
      </c>
      <c r="L12" s="241" t="s">
        <v>467</v>
      </c>
      <c r="M12" s="241">
        <v>177.79</v>
      </c>
    </row>
    <row r="13" spans="1:13" x14ac:dyDescent="0.25">
      <c r="A13" s="241">
        <v>4</v>
      </c>
      <c r="B13" s="241" t="s">
        <v>469</v>
      </c>
      <c r="C13" s="242">
        <v>38790</v>
      </c>
      <c r="F13" s="241">
        <v>400</v>
      </c>
      <c r="G13" s="241">
        <v>400</v>
      </c>
      <c r="I13" s="241">
        <v>19</v>
      </c>
      <c r="J13" s="241">
        <v>155.69</v>
      </c>
      <c r="K13" s="241">
        <v>155.69</v>
      </c>
      <c r="L13" s="241" t="s">
        <v>467</v>
      </c>
      <c r="M13" s="241">
        <v>155.69</v>
      </c>
    </row>
    <row r="14" spans="1:13" x14ac:dyDescent="0.25">
      <c r="A14" s="241">
        <v>5</v>
      </c>
      <c r="B14" s="241" t="s">
        <v>471</v>
      </c>
      <c r="C14" s="242">
        <v>42534</v>
      </c>
      <c r="F14" s="241">
        <v>600</v>
      </c>
      <c r="G14" s="241">
        <v>600</v>
      </c>
      <c r="I14" s="241">
        <v>20</v>
      </c>
      <c r="J14" s="241">
        <v>185.65</v>
      </c>
      <c r="K14" s="241">
        <v>185.65</v>
      </c>
      <c r="L14" s="241" t="s">
        <v>467</v>
      </c>
      <c r="M14" s="241">
        <v>185.65</v>
      </c>
    </row>
    <row r="15" spans="1:13" x14ac:dyDescent="0.25">
      <c r="A15" s="241">
        <v>6</v>
      </c>
      <c r="B15" s="241" t="s">
        <v>472</v>
      </c>
      <c r="C15" s="242">
        <v>38412</v>
      </c>
      <c r="F15" s="241">
        <v>600</v>
      </c>
      <c r="G15" s="241">
        <v>600</v>
      </c>
      <c r="I15" s="241">
        <v>18</v>
      </c>
      <c r="J15" s="241">
        <v>167.23</v>
      </c>
      <c r="K15" s="241">
        <v>167.23</v>
      </c>
      <c r="L15" s="241" t="s">
        <v>467</v>
      </c>
      <c r="M15" s="241">
        <v>167.23</v>
      </c>
    </row>
    <row r="16" spans="1:13" x14ac:dyDescent="0.25">
      <c r="A16" s="241">
        <v>7</v>
      </c>
      <c r="B16" s="241" t="s">
        <v>570</v>
      </c>
      <c r="C16" s="242">
        <v>38257</v>
      </c>
      <c r="F16" s="241">
        <v>600</v>
      </c>
      <c r="G16" s="241">
        <v>600</v>
      </c>
      <c r="I16" s="241">
        <v>23</v>
      </c>
      <c r="J16" s="241">
        <v>177.88</v>
      </c>
      <c r="K16" s="241">
        <v>177.88</v>
      </c>
      <c r="L16" s="241" t="s">
        <v>467</v>
      </c>
      <c r="M16" s="241">
        <v>177.88</v>
      </c>
    </row>
    <row r="17" spans="1:13" x14ac:dyDescent="0.25">
      <c r="A17" s="241">
        <v>8</v>
      </c>
      <c r="B17" s="241" t="s">
        <v>507</v>
      </c>
      <c r="C17" s="242">
        <v>43893</v>
      </c>
      <c r="E17" s="241" t="s">
        <v>347</v>
      </c>
      <c r="F17" s="241">
        <v>400</v>
      </c>
      <c r="G17" s="241">
        <v>400</v>
      </c>
      <c r="I17" s="241">
        <v>19</v>
      </c>
      <c r="J17" s="241">
        <v>161.25</v>
      </c>
      <c r="K17" s="241">
        <v>161.25</v>
      </c>
      <c r="L17" s="241" t="s">
        <v>467</v>
      </c>
      <c r="M17" s="241">
        <v>161.25</v>
      </c>
    </row>
    <row r="18" spans="1:13" x14ac:dyDescent="0.25">
      <c r="A18" s="241">
        <v>9</v>
      </c>
      <c r="B18" s="241" t="s">
        <v>624</v>
      </c>
      <c r="C18" s="242">
        <v>44439</v>
      </c>
      <c r="G18" s="241">
        <v>400</v>
      </c>
      <c r="I18" s="241">
        <v>22</v>
      </c>
      <c r="J18" s="241">
        <v>163.56</v>
      </c>
      <c r="K18" s="241">
        <v>163.56</v>
      </c>
      <c r="L18" s="241" t="s">
        <v>467</v>
      </c>
      <c r="M18" s="241">
        <v>163.56</v>
      </c>
    </row>
    <row r="19" spans="1:13" x14ac:dyDescent="0.25">
      <c r="A19" s="241">
        <v>10</v>
      </c>
      <c r="B19" s="241" t="s">
        <v>542</v>
      </c>
      <c r="C19" s="242">
        <v>44018</v>
      </c>
      <c r="F19" s="241">
        <v>400</v>
      </c>
      <c r="I19" s="241">
        <v>22</v>
      </c>
      <c r="J19" s="241">
        <v>176.64</v>
      </c>
      <c r="K19" s="241">
        <v>176.64</v>
      </c>
      <c r="L19" s="241" t="s">
        <v>467</v>
      </c>
      <c r="M19" s="241">
        <v>176.64</v>
      </c>
    </row>
    <row r="20" spans="1:13" x14ac:dyDescent="0.25">
      <c r="A20" s="241">
        <v>11</v>
      </c>
      <c r="B20" s="241" t="s">
        <v>625</v>
      </c>
      <c r="C20" s="242">
        <v>44414</v>
      </c>
      <c r="G20" s="241">
        <v>300</v>
      </c>
      <c r="I20" s="241">
        <v>0</v>
      </c>
      <c r="J20" s="241">
        <v>0</v>
      </c>
      <c r="K20" s="241">
        <v>0</v>
      </c>
      <c r="L20" s="241" t="s">
        <v>476</v>
      </c>
      <c r="M20" s="241">
        <v>0</v>
      </c>
    </row>
    <row r="21" spans="1:13" x14ac:dyDescent="0.25">
      <c r="A21" s="241">
        <v>12</v>
      </c>
      <c r="B21" s="241" t="s">
        <v>477</v>
      </c>
      <c r="C21" s="242">
        <v>39084</v>
      </c>
      <c r="F21" s="241">
        <v>400</v>
      </c>
      <c r="G21" s="241">
        <v>400</v>
      </c>
      <c r="I21" s="241">
        <v>19</v>
      </c>
      <c r="J21" s="241">
        <v>152.58000000000001</v>
      </c>
      <c r="K21" s="241">
        <v>152.58000000000001</v>
      </c>
      <c r="L21" s="241" t="s">
        <v>467</v>
      </c>
      <c r="M21" s="241">
        <v>152.58000000000001</v>
      </c>
    </row>
    <row r="22" spans="1:13" x14ac:dyDescent="0.25">
      <c r="A22" s="241">
        <v>13</v>
      </c>
      <c r="B22" s="241" t="s">
        <v>478</v>
      </c>
      <c r="C22" s="242">
        <v>43003</v>
      </c>
      <c r="F22" s="241">
        <v>400</v>
      </c>
      <c r="G22" s="241">
        <v>400</v>
      </c>
      <c r="I22" s="241">
        <v>18</v>
      </c>
      <c r="J22" s="241">
        <v>148.43</v>
      </c>
      <c r="K22" s="241">
        <v>148.43</v>
      </c>
      <c r="L22" s="241" t="s">
        <v>467</v>
      </c>
      <c r="M22" s="241">
        <v>148.43</v>
      </c>
    </row>
    <row r="23" spans="1:13" x14ac:dyDescent="0.25">
      <c r="A23" s="241">
        <v>14</v>
      </c>
      <c r="B23" s="241" t="s">
        <v>543</v>
      </c>
      <c r="C23" s="242">
        <v>43726</v>
      </c>
      <c r="F23" s="241">
        <v>400</v>
      </c>
      <c r="G23" s="241">
        <v>400</v>
      </c>
      <c r="I23" s="241">
        <v>19</v>
      </c>
      <c r="J23" s="241">
        <v>148.44999999999999</v>
      </c>
      <c r="K23" s="241">
        <v>148.44999999999999</v>
      </c>
      <c r="L23" s="241" t="s">
        <v>467</v>
      </c>
      <c r="M23" s="241">
        <v>148.44999999999999</v>
      </c>
    </row>
    <row r="24" spans="1:13" x14ac:dyDescent="0.25">
      <c r="A24" s="241">
        <v>15</v>
      </c>
      <c r="B24" s="241" t="s">
        <v>479</v>
      </c>
      <c r="C24" s="242">
        <v>41162</v>
      </c>
      <c r="F24" s="241">
        <v>400</v>
      </c>
      <c r="G24" s="241">
        <v>400</v>
      </c>
      <c r="I24" s="241">
        <v>19</v>
      </c>
      <c r="J24" s="241">
        <v>159.01</v>
      </c>
      <c r="K24" s="241">
        <v>159.01</v>
      </c>
      <c r="L24" s="241" t="s">
        <v>467</v>
      </c>
      <c r="M24" s="241">
        <v>159.01</v>
      </c>
    </row>
    <row r="25" spans="1:13" x14ac:dyDescent="0.25">
      <c r="A25" s="241">
        <v>16</v>
      </c>
      <c r="B25" s="241" t="s">
        <v>571</v>
      </c>
      <c r="C25" s="242">
        <v>44153</v>
      </c>
      <c r="F25" s="241">
        <v>600</v>
      </c>
      <c r="G25" s="241">
        <v>600</v>
      </c>
      <c r="I25" s="241">
        <v>21</v>
      </c>
      <c r="J25" s="241">
        <v>169.96</v>
      </c>
      <c r="K25" s="241">
        <v>169.96</v>
      </c>
      <c r="L25" s="241" t="s">
        <v>467</v>
      </c>
      <c r="M25" s="241">
        <v>169.96</v>
      </c>
    </row>
    <row r="26" spans="1:13" x14ac:dyDescent="0.25">
      <c r="A26" s="241">
        <v>17</v>
      </c>
      <c r="B26" s="241" t="s">
        <v>563</v>
      </c>
      <c r="C26" s="242">
        <v>44116</v>
      </c>
      <c r="G26" s="241">
        <v>300</v>
      </c>
      <c r="I26" s="241">
        <v>0</v>
      </c>
      <c r="J26" s="241">
        <v>0</v>
      </c>
      <c r="K26" s="241">
        <v>0</v>
      </c>
      <c r="L26" s="241" t="s">
        <v>476</v>
      </c>
      <c r="M26" s="241">
        <v>0</v>
      </c>
    </row>
    <row r="27" spans="1:13" x14ac:dyDescent="0.25">
      <c r="A27" s="241">
        <v>18</v>
      </c>
      <c r="B27" s="241" t="s">
        <v>481</v>
      </c>
      <c r="C27" s="242">
        <v>39281</v>
      </c>
      <c r="F27" s="241">
        <v>600</v>
      </c>
      <c r="G27" s="241">
        <v>600</v>
      </c>
      <c r="I27" s="241">
        <v>10</v>
      </c>
      <c r="J27" s="241">
        <v>85.84</v>
      </c>
      <c r="K27" s="241">
        <v>85.84</v>
      </c>
      <c r="L27" s="241" t="s">
        <v>476</v>
      </c>
      <c r="M27" s="241">
        <v>85.84</v>
      </c>
    </row>
    <row r="28" spans="1:13" x14ac:dyDescent="0.25">
      <c r="A28" s="241">
        <v>19</v>
      </c>
      <c r="B28" s="241" t="s">
        <v>482</v>
      </c>
      <c r="C28" s="242">
        <v>36578</v>
      </c>
      <c r="F28" s="241">
        <v>400</v>
      </c>
      <c r="G28" s="241">
        <v>400</v>
      </c>
      <c r="I28" s="241">
        <v>18</v>
      </c>
      <c r="J28" s="241">
        <v>138.53</v>
      </c>
      <c r="K28" s="241">
        <v>138.53</v>
      </c>
      <c r="L28" s="241" t="s">
        <v>467</v>
      </c>
      <c r="M28" s="241">
        <v>138.53</v>
      </c>
    </row>
    <row r="29" spans="1:13" x14ac:dyDescent="0.25">
      <c r="A29" s="241">
        <v>20</v>
      </c>
      <c r="B29" s="241" t="s">
        <v>598</v>
      </c>
      <c r="C29" s="242">
        <v>44369</v>
      </c>
      <c r="G29" s="241">
        <v>600</v>
      </c>
      <c r="I29" s="241">
        <v>17</v>
      </c>
      <c r="J29" s="241">
        <v>121.1</v>
      </c>
      <c r="K29" s="241">
        <v>121.1</v>
      </c>
      <c r="L29" s="241" t="s">
        <v>476</v>
      </c>
      <c r="M29" s="241">
        <v>121.1</v>
      </c>
    </row>
    <row r="30" spans="1:13" x14ac:dyDescent="0.25">
      <c r="A30" s="241">
        <v>21</v>
      </c>
      <c r="B30" s="241" t="s">
        <v>483</v>
      </c>
      <c r="C30" s="242">
        <v>42856</v>
      </c>
      <c r="F30" s="241">
        <v>600</v>
      </c>
      <c r="G30" s="241">
        <v>600</v>
      </c>
      <c r="I30" s="241">
        <v>22</v>
      </c>
      <c r="J30" s="241">
        <v>176.25</v>
      </c>
      <c r="K30" s="241">
        <v>176.25</v>
      </c>
      <c r="L30" s="241" t="s">
        <v>467</v>
      </c>
      <c r="M30" s="241">
        <v>176.25</v>
      </c>
    </row>
    <row r="31" spans="1:13" x14ac:dyDescent="0.25">
      <c r="A31" s="241">
        <v>22</v>
      </c>
      <c r="B31" s="241" t="s">
        <v>484</v>
      </c>
      <c r="C31" s="242">
        <v>36950</v>
      </c>
      <c r="F31" s="241">
        <v>400</v>
      </c>
      <c r="G31" s="241">
        <v>400</v>
      </c>
      <c r="I31" s="241">
        <v>22</v>
      </c>
      <c r="J31" s="241">
        <v>92.43</v>
      </c>
      <c r="K31" s="241">
        <v>92.43</v>
      </c>
      <c r="L31" s="241" t="s">
        <v>476</v>
      </c>
      <c r="M31" s="241">
        <v>92.43</v>
      </c>
    </row>
    <row r="32" spans="1:13" x14ac:dyDescent="0.25">
      <c r="A32" s="241">
        <v>23</v>
      </c>
      <c r="B32" s="241" t="s">
        <v>485</v>
      </c>
      <c r="C32" s="242">
        <v>43676</v>
      </c>
      <c r="F32" s="241">
        <v>400</v>
      </c>
      <c r="G32" s="241">
        <v>400</v>
      </c>
      <c r="I32" s="241">
        <v>21</v>
      </c>
      <c r="J32" s="241">
        <v>172.24</v>
      </c>
      <c r="K32" s="241">
        <v>172.24</v>
      </c>
      <c r="L32" s="241" t="s">
        <v>467</v>
      </c>
      <c r="M32" s="241">
        <v>172.24</v>
      </c>
    </row>
    <row r="33" spans="1:13" x14ac:dyDescent="0.25">
      <c r="A33" s="241">
        <v>24</v>
      </c>
      <c r="B33" s="241" t="s">
        <v>487</v>
      </c>
      <c r="C33" s="242">
        <v>39150</v>
      </c>
      <c r="F33" s="241">
        <v>400</v>
      </c>
      <c r="G33" s="241">
        <v>400</v>
      </c>
      <c r="I33" s="241">
        <v>16</v>
      </c>
      <c r="J33" s="241">
        <v>105.08</v>
      </c>
      <c r="K33" s="241">
        <v>105.08</v>
      </c>
      <c r="L33" s="241" t="s">
        <v>476</v>
      </c>
      <c r="M33" s="241">
        <v>105.08</v>
      </c>
    </row>
    <row r="34" spans="1:13" x14ac:dyDescent="0.25">
      <c r="A34" s="241">
        <v>25</v>
      </c>
      <c r="B34" s="241" t="s">
        <v>632</v>
      </c>
      <c r="C34" s="242">
        <v>44487</v>
      </c>
      <c r="G34" s="241">
        <v>400</v>
      </c>
      <c r="I34" s="241">
        <v>22</v>
      </c>
      <c r="J34" s="241">
        <v>169.61</v>
      </c>
      <c r="K34" s="241">
        <v>169.61</v>
      </c>
      <c r="L34" s="241" t="s">
        <v>467</v>
      </c>
      <c r="M34" s="241">
        <v>169.61</v>
      </c>
    </row>
    <row r="35" spans="1:13" x14ac:dyDescent="0.25">
      <c r="A35" s="241">
        <v>26</v>
      </c>
      <c r="B35" s="241" t="s">
        <v>629</v>
      </c>
      <c r="C35" s="242">
        <v>44468</v>
      </c>
      <c r="G35" s="241">
        <v>400</v>
      </c>
      <c r="I35" s="241">
        <v>9</v>
      </c>
      <c r="J35" s="241">
        <v>59.26</v>
      </c>
      <c r="K35" s="241">
        <v>59.26</v>
      </c>
      <c r="L35" s="241" t="s">
        <v>476</v>
      </c>
      <c r="M35" s="241">
        <v>59.26</v>
      </c>
    </row>
    <row r="36" spans="1:13" x14ac:dyDescent="0.25">
      <c r="A36" s="241">
        <v>27</v>
      </c>
      <c r="B36" s="241" t="s">
        <v>488</v>
      </c>
      <c r="C36" s="242">
        <v>43778</v>
      </c>
      <c r="F36" s="241">
        <v>400</v>
      </c>
      <c r="G36" s="241">
        <v>400</v>
      </c>
      <c r="I36" s="241">
        <v>14</v>
      </c>
      <c r="J36" s="241">
        <v>111.71</v>
      </c>
      <c r="K36" s="241">
        <v>111.71</v>
      </c>
      <c r="L36" s="241" t="s">
        <v>476</v>
      </c>
      <c r="M36" s="241">
        <v>111.71</v>
      </c>
    </row>
    <row r="37" spans="1:13" x14ac:dyDescent="0.25">
      <c r="A37" s="241">
        <v>28</v>
      </c>
      <c r="B37" s="241" t="s">
        <v>489</v>
      </c>
      <c r="C37" s="242">
        <v>36704</v>
      </c>
      <c r="F37" s="241">
        <v>400</v>
      </c>
      <c r="G37" s="241">
        <v>400</v>
      </c>
      <c r="I37" s="241">
        <v>19</v>
      </c>
      <c r="J37" s="241">
        <v>134.25</v>
      </c>
      <c r="K37" s="241">
        <v>134.25</v>
      </c>
      <c r="L37" s="241" t="s">
        <v>467</v>
      </c>
      <c r="M37" s="241">
        <v>134.25</v>
      </c>
    </row>
    <row r="38" spans="1:13" x14ac:dyDescent="0.25">
      <c r="A38" s="241">
        <v>29</v>
      </c>
      <c r="B38" s="241" t="s">
        <v>491</v>
      </c>
      <c r="C38" s="242">
        <v>39664</v>
      </c>
      <c r="F38" s="241">
        <v>400</v>
      </c>
      <c r="G38" s="241">
        <v>400</v>
      </c>
      <c r="I38" s="241">
        <v>17</v>
      </c>
      <c r="J38" s="241">
        <v>127.23</v>
      </c>
      <c r="K38" s="241">
        <v>127.23</v>
      </c>
      <c r="L38" s="241" t="s">
        <v>476</v>
      </c>
      <c r="M38" s="241">
        <v>127.23</v>
      </c>
    </row>
    <row r="39" spans="1:13" x14ac:dyDescent="0.25">
      <c r="A39" s="241">
        <v>30</v>
      </c>
      <c r="B39" s="241" t="s">
        <v>492</v>
      </c>
      <c r="C39" s="242">
        <v>41115</v>
      </c>
      <c r="F39" s="241">
        <v>500</v>
      </c>
      <c r="G39" s="241">
        <v>500</v>
      </c>
      <c r="I39" s="241">
        <v>6</v>
      </c>
      <c r="J39" s="241">
        <v>16</v>
      </c>
      <c r="K39" s="241">
        <v>16</v>
      </c>
      <c r="L39" s="241" t="s">
        <v>476</v>
      </c>
      <c r="M39" s="241">
        <v>16</v>
      </c>
    </row>
    <row r="40" spans="1:13" x14ac:dyDescent="0.25">
      <c r="A40" s="241">
        <v>31</v>
      </c>
      <c r="B40" s="241" t="s">
        <v>493</v>
      </c>
      <c r="C40" s="242">
        <v>39476</v>
      </c>
      <c r="F40" s="241">
        <v>600</v>
      </c>
      <c r="G40" s="241">
        <v>600</v>
      </c>
      <c r="I40" s="241">
        <v>14</v>
      </c>
      <c r="J40" s="241">
        <v>116.54</v>
      </c>
      <c r="K40" s="241">
        <v>116.54</v>
      </c>
      <c r="L40" s="241" t="s">
        <v>476</v>
      </c>
      <c r="M40" s="241">
        <v>116.54</v>
      </c>
    </row>
    <row r="41" spans="1:13" x14ac:dyDescent="0.25">
      <c r="A41" s="241">
        <v>32</v>
      </c>
      <c r="B41" s="241" t="s">
        <v>503</v>
      </c>
      <c r="C41" s="242">
        <v>42856</v>
      </c>
      <c r="E41" s="241" t="s">
        <v>349</v>
      </c>
      <c r="F41" s="241">
        <v>500</v>
      </c>
      <c r="G41" s="241">
        <v>500</v>
      </c>
      <c r="I41" s="241">
        <v>0</v>
      </c>
      <c r="J41" s="241">
        <v>0</v>
      </c>
      <c r="K41" s="241">
        <v>0</v>
      </c>
      <c r="L41" s="241" t="s">
        <v>476</v>
      </c>
      <c r="M41" s="241">
        <v>0</v>
      </c>
    </row>
    <row r="42" spans="1:13" x14ac:dyDescent="0.25">
      <c r="A42" s="241">
        <v>33</v>
      </c>
      <c r="B42" s="241" t="s">
        <v>496</v>
      </c>
      <c r="C42" s="242">
        <v>41030</v>
      </c>
      <c r="F42" s="241">
        <v>400</v>
      </c>
      <c r="G42" s="241">
        <v>400</v>
      </c>
      <c r="I42" s="241">
        <v>27</v>
      </c>
      <c r="J42" s="241">
        <v>166.83</v>
      </c>
      <c r="K42" s="241">
        <v>166.83</v>
      </c>
      <c r="L42" s="241" t="s">
        <v>467</v>
      </c>
      <c r="M42" s="241">
        <v>166.83</v>
      </c>
    </row>
    <row r="43" spans="1:13" x14ac:dyDescent="0.25">
      <c r="J43" s="241">
        <f>SUM(J10:J42)</f>
        <v>4240.84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31A6-679D-4E6A-AEDB-819A9DB7090A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43"/>
  </cols>
  <sheetData>
    <row r="1" spans="1:13" x14ac:dyDescent="0.25">
      <c r="A1" s="243" t="s">
        <v>446</v>
      </c>
    </row>
    <row r="2" spans="1:13" x14ac:dyDescent="0.25">
      <c r="A2" s="243" t="s">
        <v>655</v>
      </c>
    </row>
    <row r="3" spans="1:13" x14ac:dyDescent="0.25">
      <c r="A3" s="243" t="s">
        <v>448</v>
      </c>
      <c r="B3" s="243" t="s">
        <v>449</v>
      </c>
      <c r="C3" s="243" t="s">
        <v>423</v>
      </c>
      <c r="D3" s="243" t="s">
        <v>450</v>
      </c>
    </row>
    <row r="4" spans="1:13" x14ac:dyDescent="0.25">
      <c r="A4" s="243" t="s">
        <v>451</v>
      </c>
      <c r="B4" s="243">
        <v>16</v>
      </c>
      <c r="C4" s="243">
        <v>2461.41</v>
      </c>
      <c r="D4" s="243">
        <v>153.84</v>
      </c>
    </row>
    <row r="5" spans="1:13" x14ac:dyDescent="0.25">
      <c r="A5" s="243" t="s">
        <v>452</v>
      </c>
      <c r="B5" s="243">
        <v>17</v>
      </c>
      <c r="C5" s="243">
        <v>1319.2</v>
      </c>
      <c r="D5" s="243">
        <v>77.599999999999994</v>
      </c>
    </row>
    <row r="6" spans="1:13" x14ac:dyDescent="0.25">
      <c r="A6" s="243" t="s">
        <v>453</v>
      </c>
      <c r="B6" s="243">
        <v>10</v>
      </c>
      <c r="C6" s="243" t="s">
        <v>454</v>
      </c>
      <c r="D6" s="243" t="s">
        <v>454</v>
      </c>
    </row>
    <row r="7" spans="1:13" x14ac:dyDescent="0.25">
      <c r="A7" s="243" t="s">
        <v>455</v>
      </c>
      <c r="B7" s="243">
        <v>26</v>
      </c>
      <c r="C7" s="243" t="s">
        <v>454</v>
      </c>
      <c r="D7" s="243" t="s">
        <v>454</v>
      </c>
    </row>
    <row r="9" spans="1:13" x14ac:dyDescent="0.25">
      <c r="A9" s="243" t="s">
        <v>456</v>
      </c>
      <c r="B9" s="243" t="s">
        <v>457</v>
      </c>
      <c r="C9" s="243" t="s">
        <v>160</v>
      </c>
      <c r="D9" s="243" t="s">
        <v>458</v>
      </c>
      <c r="E9" s="243" t="s">
        <v>459</v>
      </c>
      <c r="F9" s="243" t="s">
        <v>460</v>
      </c>
      <c r="G9" s="243" t="s">
        <v>461</v>
      </c>
      <c r="H9" s="243" t="s">
        <v>462</v>
      </c>
      <c r="I9" s="243" t="s">
        <v>463</v>
      </c>
      <c r="J9" s="243" t="s">
        <v>423</v>
      </c>
      <c r="K9" s="243" t="s">
        <v>450</v>
      </c>
      <c r="L9" s="243" t="s">
        <v>464</v>
      </c>
      <c r="M9" s="243" t="s">
        <v>656</v>
      </c>
    </row>
    <row r="10" spans="1:13" x14ac:dyDescent="0.25">
      <c r="A10" s="243">
        <v>1</v>
      </c>
      <c r="B10" s="243" t="s">
        <v>553</v>
      </c>
      <c r="C10" s="244">
        <v>44083</v>
      </c>
      <c r="G10" s="243">
        <v>400</v>
      </c>
      <c r="I10" s="243">
        <v>20</v>
      </c>
      <c r="J10" s="243">
        <v>166.36</v>
      </c>
      <c r="K10" s="243">
        <v>166.36</v>
      </c>
      <c r="L10" s="243" t="s">
        <v>467</v>
      </c>
      <c r="M10" s="243">
        <v>166.36</v>
      </c>
    </row>
    <row r="11" spans="1:13" x14ac:dyDescent="0.25">
      <c r="A11" s="243">
        <v>2</v>
      </c>
      <c r="B11" s="243" t="s">
        <v>628</v>
      </c>
      <c r="C11" s="244">
        <v>43087</v>
      </c>
      <c r="F11" s="243">
        <v>400</v>
      </c>
      <c r="G11" s="243">
        <v>400</v>
      </c>
      <c r="I11" s="243">
        <v>15</v>
      </c>
      <c r="J11" s="243">
        <v>102.57</v>
      </c>
      <c r="K11" s="243">
        <v>102.57</v>
      </c>
      <c r="L11" s="243" t="s">
        <v>476</v>
      </c>
      <c r="M11" s="243">
        <v>102.57</v>
      </c>
    </row>
    <row r="12" spans="1:13" x14ac:dyDescent="0.25">
      <c r="A12" s="243">
        <v>3</v>
      </c>
      <c r="B12" s="243" t="s">
        <v>466</v>
      </c>
      <c r="C12" s="244">
        <v>41407</v>
      </c>
      <c r="F12" s="243">
        <v>600</v>
      </c>
      <c r="G12" s="243">
        <v>600</v>
      </c>
      <c r="I12" s="243">
        <v>20</v>
      </c>
      <c r="J12" s="243">
        <v>166.8</v>
      </c>
      <c r="K12" s="243">
        <v>166.8</v>
      </c>
      <c r="L12" s="243" t="s">
        <v>467</v>
      </c>
      <c r="M12" s="243">
        <v>166.8</v>
      </c>
    </row>
    <row r="13" spans="1:13" x14ac:dyDescent="0.25">
      <c r="A13" s="243">
        <v>4</v>
      </c>
      <c r="B13" s="243" t="s">
        <v>469</v>
      </c>
      <c r="C13" s="244">
        <v>38790</v>
      </c>
      <c r="F13" s="243">
        <v>400</v>
      </c>
      <c r="G13" s="243">
        <v>400</v>
      </c>
      <c r="I13" s="243">
        <v>17</v>
      </c>
      <c r="J13" s="243">
        <v>130.16</v>
      </c>
      <c r="K13" s="243">
        <v>130.16</v>
      </c>
      <c r="L13" s="243" t="s">
        <v>467</v>
      </c>
      <c r="M13" s="243">
        <v>130.16</v>
      </c>
    </row>
    <row r="14" spans="1:13" x14ac:dyDescent="0.25">
      <c r="A14" s="243">
        <v>5</v>
      </c>
      <c r="B14" s="243" t="s">
        <v>471</v>
      </c>
      <c r="C14" s="244">
        <v>42534</v>
      </c>
      <c r="F14" s="243">
        <v>600</v>
      </c>
      <c r="G14" s="243">
        <v>600</v>
      </c>
      <c r="I14" s="243">
        <v>17</v>
      </c>
      <c r="J14" s="243">
        <v>166.07</v>
      </c>
      <c r="K14" s="243">
        <v>166.07</v>
      </c>
      <c r="L14" s="243" t="s">
        <v>467</v>
      </c>
      <c r="M14" s="243">
        <v>166.07</v>
      </c>
    </row>
    <row r="15" spans="1:13" x14ac:dyDescent="0.25">
      <c r="A15" s="243">
        <v>6</v>
      </c>
      <c r="B15" s="243" t="s">
        <v>472</v>
      </c>
      <c r="C15" s="244">
        <v>38412</v>
      </c>
      <c r="F15" s="243">
        <v>600</v>
      </c>
      <c r="G15" s="243">
        <v>600</v>
      </c>
      <c r="I15" s="243">
        <v>16</v>
      </c>
      <c r="J15" s="243">
        <v>152.6</v>
      </c>
      <c r="K15" s="243">
        <v>152.6</v>
      </c>
      <c r="L15" s="243" t="s">
        <v>467</v>
      </c>
      <c r="M15" s="243">
        <v>152.6</v>
      </c>
    </row>
    <row r="16" spans="1:13" x14ac:dyDescent="0.25">
      <c r="A16" s="243">
        <v>7</v>
      </c>
      <c r="B16" s="243" t="s">
        <v>570</v>
      </c>
      <c r="C16" s="244">
        <v>38257</v>
      </c>
      <c r="F16" s="243">
        <v>600</v>
      </c>
      <c r="G16" s="243">
        <v>600</v>
      </c>
      <c r="I16" s="243">
        <v>22</v>
      </c>
      <c r="J16" s="243">
        <v>167.57</v>
      </c>
      <c r="K16" s="243">
        <v>167.57</v>
      </c>
      <c r="L16" s="243" t="s">
        <v>467</v>
      </c>
      <c r="M16" s="243">
        <v>167.57</v>
      </c>
    </row>
    <row r="17" spans="1:13" x14ac:dyDescent="0.25">
      <c r="A17" s="243">
        <v>8</v>
      </c>
      <c r="B17" s="243" t="s">
        <v>507</v>
      </c>
      <c r="C17" s="244">
        <v>43893</v>
      </c>
      <c r="E17" s="243" t="s">
        <v>347</v>
      </c>
      <c r="F17" s="243">
        <v>400</v>
      </c>
      <c r="G17" s="243">
        <v>400</v>
      </c>
      <c r="I17" s="243">
        <v>16</v>
      </c>
      <c r="J17" s="243">
        <v>125.85</v>
      </c>
      <c r="K17" s="243">
        <v>125.85</v>
      </c>
      <c r="L17" s="243" t="s">
        <v>476</v>
      </c>
      <c r="M17" s="243">
        <v>125.85</v>
      </c>
    </row>
    <row r="18" spans="1:13" x14ac:dyDescent="0.25">
      <c r="A18" s="243">
        <v>9</v>
      </c>
      <c r="B18" s="243" t="s">
        <v>624</v>
      </c>
      <c r="C18" s="244">
        <v>44439</v>
      </c>
      <c r="G18" s="243">
        <v>400</v>
      </c>
      <c r="I18" s="243">
        <v>20</v>
      </c>
      <c r="J18" s="243">
        <v>142.12</v>
      </c>
      <c r="K18" s="243">
        <v>142.12</v>
      </c>
      <c r="L18" s="243" t="s">
        <v>467</v>
      </c>
      <c r="M18" s="243">
        <v>142.12</v>
      </c>
    </row>
    <row r="19" spans="1:13" x14ac:dyDescent="0.25">
      <c r="A19" s="243">
        <v>10</v>
      </c>
      <c r="B19" s="243" t="s">
        <v>542</v>
      </c>
      <c r="C19" s="244">
        <v>44018</v>
      </c>
      <c r="F19" s="243">
        <v>400</v>
      </c>
      <c r="I19" s="243">
        <v>21</v>
      </c>
      <c r="J19" s="243">
        <v>161.91</v>
      </c>
      <c r="K19" s="243">
        <v>161.91</v>
      </c>
      <c r="L19" s="243" t="s">
        <v>467</v>
      </c>
      <c r="M19" s="243">
        <v>161.91</v>
      </c>
    </row>
    <row r="20" spans="1:13" x14ac:dyDescent="0.25">
      <c r="A20" s="243">
        <v>11</v>
      </c>
      <c r="B20" s="243" t="s">
        <v>625</v>
      </c>
      <c r="C20" s="244">
        <v>44414</v>
      </c>
      <c r="G20" s="243">
        <v>300</v>
      </c>
      <c r="I20" s="243">
        <v>0</v>
      </c>
      <c r="J20" s="243">
        <v>0</v>
      </c>
      <c r="K20" s="243">
        <v>0</v>
      </c>
      <c r="L20" s="243" t="s">
        <v>476</v>
      </c>
      <c r="M20" s="243">
        <v>0</v>
      </c>
    </row>
    <row r="21" spans="1:13" x14ac:dyDescent="0.25">
      <c r="A21" s="243">
        <v>12</v>
      </c>
      <c r="B21" s="243" t="s">
        <v>477</v>
      </c>
      <c r="C21" s="244">
        <v>39084</v>
      </c>
      <c r="F21" s="243">
        <v>400</v>
      </c>
      <c r="G21" s="243">
        <v>400</v>
      </c>
      <c r="I21" s="243">
        <v>16</v>
      </c>
      <c r="J21" s="243">
        <v>132.93</v>
      </c>
      <c r="K21" s="243">
        <v>132.93</v>
      </c>
      <c r="L21" s="243" t="s">
        <v>467</v>
      </c>
      <c r="M21" s="243">
        <v>132.93</v>
      </c>
    </row>
    <row r="22" spans="1:13" x14ac:dyDescent="0.25">
      <c r="A22" s="243">
        <v>13</v>
      </c>
      <c r="B22" s="243" t="s">
        <v>478</v>
      </c>
      <c r="C22" s="244">
        <v>43003</v>
      </c>
      <c r="F22" s="243">
        <v>400</v>
      </c>
      <c r="G22" s="243">
        <v>400</v>
      </c>
      <c r="I22" s="243">
        <v>16</v>
      </c>
      <c r="J22" s="243">
        <v>128.25</v>
      </c>
      <c r="K22" s="243">
        <v>128.25</v>
      </c>
      <c r="L22" s="243" t="s">
        <v>476</v>
      </c>
      <c r="M22" s="243">
        <v>128.25</v>
      </c>
    </row>
    <row r="23" spans="1:13" x14ac:dyDescent="0.25">
      <c r="A23" s="243">
        <v>14</v>
      </c>
      <c r="B23" s="243" t="s">
        <v>543</v>
      </c>
      <c r="C23" s="244">
        <v>43726</v>
      </c>
      <c r="F23" s="243">
        <v>400</v>
      </c>
      <c r="G23" s="243">
        <v>400</v>
      </c>
      <c r="I23" s="243">
        <v>17</v>
      </c>
      <c r="J23" s="243">
        <v>130.65</v>
      </c>
      <c r="K23" s="243">
        <v>130.65</v>
      </c>
      <c r="L23" s="243" t="s">
        <v>467</v>
      </c>
      <c r="M23" s="243">
        <v>130.65</v>
      </c>
    </row>
    <row r="24" spans="1:13" x14ac:dyDescent="0.25">
      <c r="A24" s="243">
        <v>15</v>
      </c>
      <c r="B24" s="243" t="s">
        <v>479</v>
      </c>
      <c r="C24" s="244">
        <v>41162</v>
      </c>
      <c r="F24" s="243">
        <v>400</v>
      </c>
      <c r="G24" s="243">
        <v>400</v>
      </c>
      <c r="I24" s="243">
        <v>17</v>
      </c>
      <c r="J24" s="243">
        <v>139.62</v>
      </c>
      <c r="K24" s="243">
        <v>139.62</v>
      </c>
      <c r="L24" s="243" t="s">
        <v>467</v>
      </c>
      <c r="M24" s="243">
        <v>139.62</v>
      </c>
    </row>
    <row r="25" spans="1:13" x14ac:dyDescent="0.25">
      <c r="A25" s="243">
        <v>16</v>
      </c>
      <c r="B25" s="243" t="s">
        <v>571</v>
      </c>
      <c r="C25" s="244">
        <v>44153</v>
      </c>
      <c r="F25" s="243">
        <v>600</v>
      </c>
      <c r="G25" s="243">
        <v>600</v>
      </c>
      <c r="I25" s="243">
        <v>20</v>
      </c>
      <c r="J25" s="243">
        <v>161.47999999999999</v>
      </c>
      <c r="K25" s="243">
        <v>161.47999999999999</v>
      </c>
      <c r="L25" s="243" t="s">
        <v>467</v>
      </c>
      <c r="M25" s="243">
        <v>161.47999999999999</v>
      </c>
    </row>
    <row r="26" spans="1:13" x14ac:dyDescent="0.25">
      <c r="A26" s="243">
        <v>17</v>
      </c>
      <c r="B26" s="243" t="s">
        <v>563</v>
      </c>
      <c r="C26" s="244">
        <v>44116</v>
      </c>
      <c r="G26" s="243">
        <v>300</v>
      </c>
      <c r="I26" s="243">
        <v>0</v>
      </c>
      <c r="J26" s="243">
        <v>0</v>
      </c>
      <c r="K26" s="243">
        <v>0</v>
      </c>
      <c r="L26" s="243" t="s">
        <v>476</v>
      </c>
      <c r="M26" s="243">
        <v>0</v>
      </c>
    </row>
    <row r="27" spans="1:13" x14ac:dyDescent="0.25">
      <c r="A27" s="243">
        <v>18</v>
      </c>
      <c r="B27" s="243" t="s">
        <v>481</v>
      </c>
      <c r="C27" s="244">
        <v>39281</v>
      </c>
      <c r="F27" s="243">
        <v>600</v>
      </c>
      <c r="G27" s="243">
        <v>600</v>
      </c>
      <c r="I27" s="243">
        <v>9</v>
      </c>
      <c r="J27" s="243">
        <v>75.08</v>
      </c>
      <c r="K27" s="243">
        <v>75.08</v>
      </c>
      <c r="L27" s="243" t="s">
        <v>476</v>
      </c>
      <c r="M27" s="243">
        <v>75.08</v>
      </c>
    </row>
    <row r="28" spans="1:13" x14ac:dyDescent="0.25">
      <c r="A28" s="243">
        <v>19</v>
      </c>
      <c r="B28" s="243" t="s">
        <v>482</v>
      </c>
      <c r="C28" s="244">
        <v>36578</v>
      </c>
      <c r="F28" s="243">
        <v>400</v>
      </c>
      <c r="G28" s="243">
        <v>400</v>
      </c>
      <c r="I28" s="243">
        <v>16</v>
      </c>
      <c r="J28" s="243">
        <v>120.47</v>
      </c>
      <c r="K28" s="243">
        <v>120.47</v>
      </c>
      <c r="L28" s="243" t="s">
        <v>476</v>
      </c>
      <c r="M28" s="243">
        <v>120.47</v>
      </c>
    </row>
    <row r="29" spans="1:13" x14ac:dyDescent="0.25">
      <c r="A29" s="243">
        <v>20</v>
      </c>
      <c r="B29" s="243" t="s">
        <v>598</v>
      </c>
      <c r="C29" s="244">
        <v>44369</v>
      </c>
      <c r="G29" s="243">
        <v>600</v>
      </c>
      <c r="I29" s="243">
        <v>16</v>
      </c>
      <c r="J29" s="243">
        <v>109.69</v>
      </c>
      <c r="K29" s="243">
        <v>109.69</v>
      </c>
      <c r="L29" s="243" t="s">
        <v>476</v>
      </c>
      <c r="M29" s="243">
        <v>109.69</v>
      </c>
    </row>
    <row r="30" spans="1:13" x14ac:dyDescent="0.25">
      <c r="A30" s="243">
        <v>21</v>
      </c>
      <c r="B30" s="243" t="s">
        <v>483</v>
      </c>
      <c r="C30" s="244">
        <v>42856</v>
      </c>
      <c r="F30" s="243">
        <v>600</v>
      </c>
      <c r="G30" s="243">
        <v>600</v>
      </c>
      <c r="I30" s="243">
        <v>21</v>
      </c>
      <c r="J30" s="243">
        <v>170.11</v>
      </c>
      <c r="K30" s="243">
        <v>170.11</v>
      </c>
      <c r="L30" s="243" t="s">
        <v>467</v>
      </c>
      <c r="M30" s="243">
        <v>170.11</v>
      </c>
    </row>
    <row r="31" spans="1:13" x14ac:dyDescent="0.25">
      <c r="A31" s="243">
        <v>22</v>
      </c>
      <c r="B31" s="243" t="s">
        <v>484</v>
      </c>
      <c r="C31" s="244">
        <v>36950</v>
      </c>
      <c r="F31" s="243">
        <v>400</v>
      </c>
      <c r="G31" s="243">
        <v>400</v>
      </c>
      <c r="I31" s="243">
        <v>21</v>
      </c>
      <c r="J31" s="243">
        <v>79.44</v>
      </c>
      <c r="K31" s="243">
        <v>79.44</v>
      </c>
      <c r="L31" s="243" t="s">
        <v>476</v>
      </c>
      <c r="M31" s="243">
        <v>79.44</v>
      </c>
    </row>
    <row r="32" spans="1:13" x14ac:dyDescent="0.25">
      <c r="A32" s="243">
        <v>23</v>
      </c>
      <c r="B32" s="243" t="s">
        <v>485</v>
      </c>
      <c r="C32" s="244">
        <v>43676</v>
      </c>
      <c r="F32" s="243">
        <v>400</v>
      </c>
      <c r="G32" s="243">
        <v>400</v>
      </c>
      <c r="I32" s="243">
        <v>21</v>
      </c>
      <c r="J32" s="243">
        <v>155.49</v>
      </c>
      <c r="K32" s="243">
        <v>155.49</v>
      </c>
      <c r="L32" s="243" t="s">
        <v>467</v>
      </c>
      <c r="M32" s="243">
        <v>155.49</v>
      </c>
    </row>
    <row r="33" spans="1:13" x14ac:dyDescent="0.25">
      <c r="A33" s="243">
        <v>24</v>
      </c>
      <c r="B33" s="243" t="s">
        <v>487</v>
      </c>
      <c r="C33" s="244">
        <v>39150</v>
      </c>
      <c r="F33" s="243">
        <v>400</v>
      </c>
      <c r="G33" s="243">
        <v>400</v>
      </c>
      <c r="I33" s="243">
        <v>10</v>
      </c>
      <c r="J33" s="243">
        <v>67.33</v>
      </c>
      <c r="K33" s="243">
        <v>67.33</v>
      </c>
      <c r="L33" s="243" t="s">
        <v>476</v>
      </c>
      <c r="M33" s="243">
        <v>67.33</v>
      </c>
    </row>
    <row r="34" spans="1:13" x14ac:dyDescent="0.25">
      <c r="A34" s="243">
        <v>25</v>
      </c>
      <c r="B34" s="243" t="s">
        <v>632</v>
      </c>
      <c r="C34" s="244">
        <v>44487</v>
      </c>
      <c r="G34" s="243">
        <v>400</v>
      </c>
      <c r="I34" s="243">
        <v>21</v>
      </c>
      <c r="J34" s="243">
        <v>162.04</v>
      </c>
      <c r="K34" s="243">
        <v>162.04</v>
      </c>
      <c r="L34" s="243" t="s">
        <v>467</v>
      </c>
      <c r="M34" s="243">
        <v>162.04</v>
      </c>
    </row>
    <row r="35" spans="1:13" x14ac:dyDescent="0.25">
      <c r="A35" s="243">
        <v>26</v>
      </c>
      <c r="B35" s="243" t="s">
        <v>629</v>
      </c>
      <c r="C35" s="244">
        <v>44468</v>
      </c>
      <c r="G35" s="243">
        <v>400</v>
      </c>
      <c r="I35" s="243">
        <v>9</v>
      </c>
      <c r="J35" s="243">
        <v>62.2</v>
      </c>
      <c r="K35" s="243">
        <v>62.2</v>
      </c>
      <c r="L35" s="243" t="s">
        <v>476</v>
      </c>
      <c r="M35" s="243">
        <v>62.2</v>
      </c>
    </row>
    <row r="36" spans="1:13" x14ac:dyDescent="0.25">
      <c r="A36" s="243">
        <v>27</v>
      </c>
      <c r="B36" s="243" t="s">
        <v>488</v>
      </c>
      <c r="C36" s="244">
        <v>43778</v>
      </c>
      <c r="F36" s="243">
        <v>400</v>
      </c>
      <c r="G36" s="243">
        <v>400</v>
      </c>
      <c r="I36" s="243">
        <v>13</v>
      </c>
      <c r="J36" s="243">
        <v>106.68</v>
      </c>
      <c r="K36" s="243">
        <v>106.68</v>
      </c>
      <c r="L36" s="243" t="s">
        <v>476</v>
      </c>
      <c r="M36" s="243">
        <v>106.68</v>
      </c>
    </row>
    <row r="37" spans="1:13" x14ac:dyDescent="0.25">
      <c r="A37" s="243">
        <v>28</v>
      </c>
      <c r="B37" s="243" t="s">
        <v>489</v>
      </c>
      <c r="C37" s="244">
        <v>36704</v>
      </c>
      <c r="F37" s="243">
        <v>400</v>
      </c>
      <c r="G37" s="243">
        <v>400</v>
      </c>
      <c r="I37" s="243">
        <v>15</v>
      </c>
      <c r="J37" s="243">
        <v>103.77</v>
      </c>
      <c r="K37" s="243">
        <v>103.77</v>
      </c>
      <c r="L37" s="243" t="s">
        <v>476</v>
      </c>
      <c r="M37" s="243">
        <v>103.77</v>
      </c>
    </row>
    <row r="38" spans="1:13" x14ac:dyDescent="0.25">
      <c r="A38" s="243">
        <v>29</v>
      </c>
      <c r="B38" s="243" t="s">
        <v>491</v>
      </c>
      <c r="C38" s="244">
        <v>39664</v>
      </c>
      <c r="F38" s="243">
        <v>400</v>
      </c>
      <c r="G38" s="243">
        <v>400</v>
      </c>
      <c r="I38" s="243">
        <v>17</v>
      </c>
      <c r="J38" s="243">
        <v>117.61</v>
      </c>
      <c r="K38" s="243">
        <v>117.61</v>
      </c>
      <c r="L38" s="243" t="s">
        <v>476</v>
      </c>
      <c r="M38" s="243">
        <v>117.61</v>
      </c>
    </row>
    <row r="39" spans="1:13" x14ac:dyDescent="0.25">
      <c r="A39" s="243">
        <v>30</v>
      </c>
      <c r="B39" s="243" t="s">
        <v>492</v>
      </c>
      <c r="C39" s="244">
        <v>41115</v>
      </c>
      <c r="F39" s="243">
        <v>500</v>
      </c>
      <c r="G39" s="243">
        <v>500</v>
      </c>
      <c r="I39" s="243">
        <v>3</v>
      </c>
      <c r="J39" s="243">
        <v>14</v>
      </c>
      <c r="K39" s="243">
        <v>14</v>
      </c>
      <c r="L39" s="243" t="s">
        <v>476</v>
      </c>
      <c r="M39" s="243">
        <v>14</v>
      </c>
    </row>
    <row r="40" spans="1:13" x14ac:dyDescent="0.25">
      <c r="A40" s="243">
        <v>31</v>
      </c>
      <c r="B40" s="243" t="s">
        <v>493</v>
      </c>
      <c r="C40" s="244">
        <v>39476</v>
      </c>
      <c r="F40" s="243">
        <v>600</v>
      </c>
      <c r="G40" s="243">
        <v>600</v>
      </c>
      <c r="I40" s="243">
        <v>13</v>
      </c>
      <c r="J40" s="243">
        <v>106.26</v>
      </c>
      <c r="K40" s="243">
        <v>106.26</v>
      </c>
      <c r="L40" s="243" t="s">
        <v>476</v>
      </c>
      <c r="M40" s="243">
        <v>106.26</v>
      </c>
    </row>
    <row r="41" spans="1:13" x14ac:dyDescent="0.25">
      <c r="A41" s="243">
        <v>32</v>
      </c>
      <c r="B41" s="243" t="s">
        <v>503</v>
      </c>
      <c r="C41" s="244">
        <v>42856</v>
      </c>
      <c r="E41" s="243" t="s">
        <v>349</v>
      </c>
      <c r="F41" s="243">
        <v>500</v>
      </c>
      <c r="G41" s="243">
        <v>500</v>
      </c>
      <c r="I41" s="243">
        <v>0</v>
      </c>
      <c r="J41" s="243">
        <v>0</v>
      </c>
      <c r="K41" s="243">
        <v>0</v>
      </c>
      <c r="L41" s="243" t="s">
        <v>476</v>
      </c>
      <c r="M41" s="243">
        <v>0</v>
      </c>
    </row>
    <row r="42" spans="1:13" x14ac:dyDescent="0.25">
      <c r="A42" s="243">
        <v>33</v>
      </c>
      <c r="B42" s="243" t="s">
        <v>496</v>
      </c>
      <c r="C42" s="244">
        <v>41030</v>
      </c>
      <c r="F42" s="243">
        <v>400</v>
      </c>
      <c r="G42" s="243">
        <v>400</v>
      </c>
      <c r="I42" s="243">
        <v>22</v>
      </c>
      <c r="J42" s="243">
        <v>155.5</v>
      </c>
      <c r="K42" s="243">
        <v>155.5</v>
      </c>
      <c r="L42" s="243" t="s">
        <v>467</v>
      </c>
      <c r="M42" s="243">
        <v>155.5</v>
      </c>
    </row>
    <row r="43" spans="1:13" x14ac:dyDescent="0.25">
      <c r="J43" s="243">
        <f>SUM(J10:J42)</f>
        <v>3780.61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EFA4-3EAF-459D-A919-BDC17A225DF0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47"/>
  </cols>
  <sheetData>
    <row r="1" spans="1:13" x14ac:dyDescent="0.25">
      <c r="A1" s="247" t="s">
        <v>446</v>
      </c>
    </row>
    <row r="2" spans="1:13" x14ac:dyDescent="0.25">
      <c r="A2" s="247" t="s">
        <v>659</v>
      </c>
    </row>
    <row r="3" spans="1:13" x14ac:dyDescent="0.25">
      <c r="A3" s="247" t="s">
        <v>448</v>
      </c>
      <c r="B3" s="247" t="s">
        <v>449</v>
      </c>
      <c r="C3" s="247" t="s">
        <v>423</v>
      </c>
      <c r="D3" s="247" t="s">
        <v>450</v>
      </c>
    </row>
    <row r="4" spans="1:13" x14ac:dyDescent="0.25">
      <c r="A4" s="247" t="s">
        <v>451</v>
      </c>
      <c r="B4" s="247">
        <v>15</v>
      </c>
      <c r="C4" s="247">
        <v>2358.9299999999998</v>
      </c>
      <c r="D4" s="247">
        <v>157.26</v>
      </c>
    </row>
    <row r="5" spans="1:13" x14ac:dyDescent="0.25">
      <c r="A5" s="247" t="s">
        <v>452</v>
      </c>
      <c r="B5" s="247">
        <v>18</v>
      </c>
      <c r="C5" s="247">
        <v>1501.4</v>
      </c>
      <c r="D5" s="247">
        <v>83.41</v>
      </c>
    </row>
    <row r="6" spans="1:13" x14ac:dyDescent="0.25">
      <c r="A6" s="247" t="s">
        <v>453</v>
      </c>
      <c r="B6" s="247">
        <v>12</v>
      </c>
      <c r="C6" s="247" t="s">
        <v>454</v>
      </c>
      <c r="D6" s="247" t="s">
        <v>454</v>
      </c>
    </row>
    <row r="7" spans="1:13" x14ac:dyDescent="0.25">
      <c r="A7" s="247" t="s">
        <v>455</v>
      </c>
      <c r="B7" s="247">
        <v>27</v>
      </c>
      <c r="C7" s="247" t="s">
        <v>454</v>
      </c>
      <c r="D7" s="247" t="s">
        <v>454</v>
      </c>
    </row>
    <row r="9" spans="1:13" x14ac:dyDescent="0.25">
      <c r="A9" s="247" t="s">
        <v>456</v>
      </c>
      <c r="B9" s="247" t="s">
        <v>457</v>
      </c>
      <c r="C9" s="247" t="s">
        <v>160</v>
      </c>
      <c r="D9" s="247" t="s">
        <v>458</v>
      </c>
      <c r="E9" s="247" t="s">
        <v>459</v>
      </c>
      <c r="F9" s="247" t="s">
        <v>460</v>
      </c>
      <c r="G9" s="247" t="s">
        <v>461</v>
      </c>
      <c r="H9" s="247" t="s">
        <v>462</v>
      </c>
      <c r="I9" s="247" t="s">
        <v>463</v>
      </c>
      <c r="J9" s="247" t="s">
        <v>423</v>
      </c>
      <c r="K9" s="247" t="s">
        <v>450</v>
      </c>
      <c r="L9" s="247" t="s">
        <v>464</v>
      </c>
      <c r="M9" s="247" t="s">
        <v>660</v>
      </c>
    </row>
    <row r="10" spans="1:13" x14ac:dyDescent="0.25">
      <c r="A10" s="247">
        <v>1</v>
      </c>
      <c r="B10" s="247" t="s">
        <v>553</v>
      </c>
      <c r="C10" s="248">
        <v>44083</v>
      </c>
      <c r="G10" s="247">
        <v>400</v>
      </c>
      <c r="I10" s="247">
        <v>21</v>
      </c>
      <c r="J10" s="247">
        <v>171.22</v>
      </c>
      <c r="K10" s="247">
        <v>171.22</v>
      </c>
      <c r="L10" s="247" t="s">
        <v>467</v>
      </c>
      <c r="M10" s="247">
        <v>171.22</v>
      </c>
    </row>
    <row r="11" spans="1:13" x14ac:dyDescent="0.25">
      <c r="A11" s="247">
        <v>2</v>
      </c>
      <c r="B11" s="247" t="s">
        <v>628</v>
      </c>
      <c r="C11" s="248">
        <v>43087</v>
      </c>
      <c r="F11" s="247">
        <v>400</v>
      </c>
      <c r="G11" s="247">
        <v>400</v>
      </c>
      <c r="I11" s="247">
        <v>14</v>
      </c>
      <c r="J11" s="247">
        <v>93.75</v>
      </c>
      <c r="K11" s="247">
        <v>93.75</v>
      </c>
      <c r="L11" s="247" t="s">
        <v>476</v>
      </c>
      <c r="M11" s="247">
        <v>93.75</v>
      </c>
    </row>
    <row r="12" spans="1:13" x14ac:dyDescent="0.25">
      <c r="A12" s="247">
        <v>3</v>
      </c>
      <c r="B12" s="247" t="s">
        <v>466</v>
      </c>
      <c r="C12" s="248">
        <v>41407</v>
      </c>
      <c r="F12" s="247">
        <v>600</v>
      </c>
      <c r="G12" s="247">
        <v>600</v>
      </c>
      <c r="I12" s="247">
        <v>21</v>
      </c>
      <c r="J12" s="247">
        <v>176.3</v>
      </c>
      <c r="K12" s="247">
        <v>176.3</v>
      </c>
      <c r="L12" s="247" t="s">
        <v>467</v>
      </c>
      <c r="M12" s="247">
        <v>176.3</v>
      </c>
    </row>
    <row r="13" spans="1:13" x14ac:dyDescent="0.25">
      <c r="A13" s="247">
        <v>4</v>
      </c>
      <c r="B13" s="247" t="s">
        <v>469</v>
      </c>
      <c r="C13" s="248">
        <v>38790</v>
      </c>
      <c r="F13" s="247">
        <v>400</v>
      </c>
      <c r="G13" s="247">
        <v>400</v>
      </c>
      <c r="I13" s="247">
        <v>16</v>
      </c>
      <c r="J13" s="247">
        <v>132.34</v>
      </c>
      <c r="K13" s="247">
        <v>132.34</v>
      </c>
      <c r="L13" s="247" t="s">
        <v>467</v>
      </c>
      <c r="M13" s="247">
        <v>132.34</v>
      </c>
    </row>
    <row r="14" spans="1:13" x14ac:dyDescent="0.25">
      <c r="A14" s="247">
        <v>5</v>
      </c>
      <c r="B14" s="247" t="s">
        <v>471</v>
      </c>
      <c r="C14" s="248">
        <v>42534</v>
      </c>
      <c r="F14" s="247">
        <v>600</v>
      </c>
      <c r="G14" s="247">
        <v>600</v>
      </c>
      <c r="I14" s="247">
        <v>18</v>
      </c>
      <c r="J14" s="247">
        <v>172.1</v>
      </c>
      <c r="K14" s="247">
        <v>172.1</v>
      </c>
      <c r="L14" s="247" t="s">
        <v>467</v>
      </c>
      <c r="M14" s="247">
        <v>172.1</v>
      </c>
    </row>
    <row r="15" spans="1:13" x14ac:dyDescent="0.25">
      <c r="A15" s="247">
        <v>6</v>
      </c>
      <c r="B15" s="247" t="s">
        <v>472</v>
      </c>
      <c r="C15" s="248">
        <v>38412</v>
      </c>
      <c r="F15" s="247">
        <v>600</v>
      </c>
      <c r="G15" s="247">
        <v>600</v>
      </c>
      <c r="I15" s="247">
        <v>16</v>
      </c>
      <c r="J15" s="247">
        <v>149.19999999999999</v>
      </c>
      <c r="K15" s="247">
        <v>149.19999999999999</v>
      </c>
      <c r="L15" s="247" t="s">
        <v>467</v>
      </c>
      <c r="M15" s="247">
        <v>149.19999999999999</v>
      </c>
    </row>
    <row r="16" spans="1:13" x14ac:dyDescent="0.25">
      <c r="A16" s="247">
        <v>7</v>
      </c>
      <c r="B16" s="247" t="s">
        <v>570</v>
      </c>
      <c r="C16" s="248">
        <v>38257</v>
      </c>
      <c r="F16" s="247">
        <v>600</v>
      </c>
      <c r="G16" s="247">
        <v>600</v>
      </c>
      <c r="I16" s="247">
        <v>25</v>
      </c>
      <c r="J16" s="247">
        <v>180.64</v>
      </c>
      <c r="K16" s="247">
        <v>180.64</v>
      </c>
      <c r="L16" s="247" t="s">
        <v>467</v>
      </c>
      <c r="M16" s="247">
        <v>180.64</v>
      </c>
    </row>
    <row r="17" spans="1:13" x14ac:dyDescent="0.25">
      <c r="A17" s="247">
        <v>8</v>
      </c>
      <c r="B17" s="247" t="s">
        <v>507</v>
      </c>
      <c r="C17" s="248">
        <v>43893</v>
      </c>
      <c r="E17" s="247" t="s">
        <v>347</v>
      </c>
      <c r="F17" s="247">
        <v>400</v>
      </c>
      <c r="G17" s="247">
        <v>400</v>
      </c>
      <c r="I17" s="247">
        <v>17</v>
      </c>
      <c r="J17" s="247">
        <v>138.08000000000001</v>
      </c>
      <c r="K17" s="247">
        <v>138.08000000000001</v>
      </c>
      <c r="L17" s="247" t="s">
        <v>467</v>
      </c>
      <c r="M17" s="247">
        <v>138.08000000000001</v>
      </c>
    </row>
    <row r="18" spans="1:13" x14ac:dyDescent="0.25">
      <c r="A18" s="247">
        <v>9</v>
      </c>
      <c r="B18" s="247" t="s">
        <v>624</v>
      </c>
      <c r="C18" s="248">
        <v>44439</v>
      </c>
      <c r="G18" s="247">
        <v>400</v>
      </c>
      <c r="I18" s="247">
        <v>20</v>
      </c>
      <c r="J18" s="247">
        <v>146.63999999999999</v>
      </c>
      <c r="K18" s="247">
        <v>146.63999999999999</v>
      </c>
      <c r="L18" s="247" t="s">
        <v>467</v>
      </c>
      <c r="M18" s="247">
        <v>146.63999999999999</v>
      </c>
    </row>
    <row r="19" spans="1:13" x14ac:dyDescent="0.25">
      <c r="A19" s="247">
        <v>10</v>
      </c>
      <c r="B19" s="247" t="s">
        <v>542</v>
      </c>
      <c r="C19" s="248">
        <v>44018</v>
      </c>
      <c r="F19" s="247">
        <v>400</v>
      </c>
      <c r="I19" s="247">
        <v>20</v>
      </c>
      <c r="J19" s="247">
        <v>162.56</v>
      </c>
      <c r="K19" s="247">
        <v>162.56</v>
      </c>
      <c r="L19" s="247" t="s">
        <v>467</v>
      </c>
      <c r="M19" s="247">
        <v>162.56</v>
      </c>
    </row>
    <row r="20" spans="1:13" x14ac:dyDescent="0.25">
      <c r="A20" s="247">
        <v>11</v>
      </c>
      <c r="B20" s="247" t="s">
        <v>625</v>
      </c>
      <c r="C20" s="248">
        <v>44414</v>
      </c>
      <c r="G20" s="247">
        <v>300</v>
      </c>
      <c r="I20" s="247">
        <v>0</v>
      </c>
      <c r="J20" s="247">
        <v>0</v>
      </c>
      <c r="K20" s="247">
        <v>0</v>
      </c>
      <c r="L20" s="247" t="s">
        <v>476</v>
      </c>
      <c r="M20" s="247">
        <v>0</v>
      </c>
    </row>
    <row r="21" spans="1:13" x14ac:dyDescent="0.25">
      <c r="A21" s="247">
        <v>12</v>
      </c>
      <c r="B21" s="247" t="s">
        <v>477</v>
      </c>
      <c r="C21" s="248">
        <v>39084</v>
      </c>
      <c r="F21" s="247">
        <v>400</v>
      </c>
      <c r="G21" s="247">
        <v>400</v>
      </c>
      <c r="I21" s="247">
        <v>16</v>
      </c>
      <c r="J21" s="247">
        <v>121.33</v>
      </c>
      <c r="K21" s="247">
        <v>121.33</v>
      </c>
      <c r="L21" s="247" t="s">
        <v>476</v>
      </c>
      <c r="M21" s="247">
        <v>121.33</v>
      </c>
    </row>
    <row r="22" spans="1:13" x14ac:dyDescent="0.25">
      <c r="A22" s="247">
        <v>13</v>
      </c>
      <c r="B22" s="247" t="s">
        <v>478</v>
      </c>
      <c r="C22" s="248">
        <v>43003</v>
      </c>
      <c r="F22" s="247">
        <v>400</v>
      </c>
      <c r="G22" s="247">
        <v>400</v>
      </c>
      <c r="I22" s="247">
        <v>16</v>
      </c>
      <c r="J22" s="247">
        <v>128.57</v>
      </c>
      <c r="K22" s="247">
        <v>128.57</v>
      </c>
      <c r="L22" s="247" t="s">
        <v>476</v>
      </c>
      <c r="M22" s="247">
        <v>128.57</v>
      </c>
    </row>
    <row r="23" spans="1:13" x14ac:dyDescent="0.25">
      <c r="A23" s="247">
        <v>14</v>
      </c>
      <c r="B23" s="247" t="s">
        <v>543</v>
      </c>
      <c r="C23" s="248">
        <v>43726</v>
      </c>
      <c r="F23" s="247">
        <v>400</v>
      </c>
      <c r="G23" s="247">
        <v>400</v>
      </c>
      <c r="I23" s="247">
        <v>17</v>
      </c>
      <c r="J23" s="247">
        <v>140.96</v>
      </c>
      <c r="K23" s="247">
        <v>140.96</v>
      </c>
      <c r="L23" s="247" t="s">
        <v>467</v>
      </c>
      <c r="M23" s="247">
        <v>140.96</v>
      </c>
    </row>
    <row r="24" spans="1:13" x14ac:dyDescent="0.25">
      <c r="A24" s="247">
        <v>15</v>
      </c>
      <c r="B24" s="247" t="s">
        <v>479</v>
      </c>
      <c r="C24" s="248">
        <v>41162</v>
      </c>
      <c r="F24" s="247">
        <v>400</v>
      </c>
      <c r="G24" s="247">
        <v>400</v>
      </c>
      <c r="I24" s="247">
        <v>17</v>
      </c>
      <c r="J24" s="247">
        <v>142.26</v>
      </c>
      <c r="K24" s="247">
        <v>142.26</v>
      </c>
      <c r="L24" s="247" t="s">
        <v>467</v>
      </c>
      <c r="M24" s="247">
        <v>142.26</v>
      </c>
    </row>
    <row r="25" spans="1:13" x14ac:dyDescent="0.25">
      <c r="A25" s="247">
        <v>16</v>
      </c>
      <c r="B25" s="247" t="s">
        <v>571</v>
      </c>
      <c r="C25" s="248">
        <v>44153</v>
      </c>
      <c r="F25" s="247">
        <v>600</v>
      </c>
      <c r="G25" s="247">
        <v>600</v>
      </c>
      <c r="I25" s="247">
        <v>15</v>
      </c>
      <c r="J25" s="247">
        <v>119.99</v>
      </c>
      <c r="K25" s="247">
        <v>119.99</v>
      </c>
      <c r="L25" s="247" t="s">
        <v>476</v>
      </c>
      <c r="M25" s="247">
        <v>119.99</v>
      </c>
    </row>
    <row r="26" spans="1:13" x14ac:dyDescent="0.25">
      <c r="A26" s="247">
        <v>17</v>
      </c>
      <c r="B26" s="247" t="s">
        <v>563</v>
      </c>
      <c r="C26" s="248">
        <v>44116</v>
      </c>
      <c r="G26" s="247">
        <v>300</v>
      </c>
      <c r="I26" s="247">
        <v>0</v>
      </c>
      <c r="J26" s="247">
        <v>0</v>
      </c>
      <c r="K26" s="247">
        <v>0</v>
      </c>
      <c r="L26" s="247" t="s">
        <v>476</v>
      </c>
      <c r="M26" s="247">
        <v>0</v>
      </c>
    </row>
    <row r="27" spans="1:13" x14ac:dyDescent="0.25">
      <c r="A27" s="247">
        <v>18</v>
      </c>
      <c r="B27" s="247" t="s">
        <v>481</v>
      </c>
      <c r="C27" s="248">
        <v>39281</v>
      </c>
      <c r="F27" s="247">
        <v>600</v>
      </c>
      <c r="G27" s="247">
        <v>600</v>
      </c>
      <c r="I27" s="247">
        <v>9</v>
      </c>
      <c r="J27" s="247">
        <v>79.36</v>
      </c>
      <c r="K27" s="247">
        <v>79.36</v>
      </c>
      <c r="L27" s="247" t="s">
        <v>476</v>
      </c>
      <c r="M27" s="247">
        <v>79.36</v>
      </c>
    </row>
    <row r="28" spans="1:13" x14ac:dyDescent="0.25">
      <c r="A28" s="247">
        <v>19</v>
      </c>
      <c r="B28" s="247" t="s">
        <v>482</v>
      </c>
      <c r="C28" s="248">
        <v>36578</v>
      </c>
      <c r="F28" s="247">
        <v>400</v>
      </c>
      <c r="G28" s="247">
        <v>400</v>
      </c>
      <c r="I28" s="247">
        <v>16</v>
      </c>
      <c r="J28" s="247">
        <v>126.93</v>
      </c>
      <c r="K28" s="247">
        <v>126.93</v>
      </c>
      <c r="L28" s="247" t="s">
        <v>476</v>
      </c>
      <c r="M28" s="247">
        <v>126.93</v>
      </c>
    </row>
    <row r="29" spans="1:13" x14ac:dyDescent="0.25">
      <c r="A29" s="247">
        <v>20</v>
      </c>
      <c r="B29" s="247" t="s">
        <v>598</v>
      </c>
      <c r="C29" s="248">
        <v>44369</v>
      </c>
      <c r="G29" s="247">
        <v>600</v>
      </c>
      <c r="I29" s="247">
        <v>17</v>
      </c>
      <c r="J29" s="247">
        <v>120.36</v>
      </c>
      <c r="K29" s="247">
        <v>120.36</v>
      </c>
      <c r="L29" s="247" t="s">
        <v>476</v>
      </c>
      <c r="M29" s="247">
        <v>120.36</v>
      </c>
    </row>
    <row r="30" spans="1:13" x14ac:dyDescent="0.25">
      <c r="A30" s="247">
        <v>21</v>
      </c>
      <c r="B30" s="247" t="s">
        <v>483</v>
      </c>
      <c r="C30" s="248">
        <v>42856</v>
      </c>
      <c r="F30" s="247">
        <v>600</v>
      </c>
      <c r="G30" s="247">
        <v>600</v>
      </c>
      <c r="I30" s="247">
        <v>21</v>
      </c>
      <c r="J30" s="247">
        <v>174.54</v>
      </c>
      <c r="K30" s="247">
        <v>174.54</v>
      </c>
      <c r="L30" s="247" t="s">
        <v>467</v>
      </c>
      <c r="M30" s="247">
        <v>174.54</v>
      </c>
    </row>
    <row r="31" spans="1:13" x14ac:dyDescent="0.25">
      <c r="A31" s="247">
        <v>22</v>
      </c>
      <c r="B31" s="247" t="s">
        <v>484</v>
      </c>
      <c r="C31" s="248">
        <v>36950</v>
      </c>
      <c r="F31" s="247">
        <v>400</v>
      </c>
      <c r="G31" s="247">
        <v>400</v>
      </c>
      <c r="I31" s="247">
        <v>21</v>
      </c>
      <c r="J31" s="247">
        <v>82.68</v>
      </c>
      <c r="K31" s="247">
        <v>82.68</v>
      </c>
      <c r="L31" s="247" t="s">
        <v>476</v>
      </c>
      <c r="M31" s="247">
        <v>82.68</v>
      </c>
    </row>
    <row r="32" spans="1:13" x14ac:dyDescent="0.25">
      <c r="A32" s="247">
        <v>23</v>
      </c>
      <c r="B32" s="247" t="s">
        <v>485</v>
      </c>
      <c r="C32" s="248">
        <v>43676</v>
      </c>
      <c r="F32" s="247">
        <v>400</v>
      </c>
      <c r="G32" s="247">
        <v>400</v>
      </c>
      <c r="I32" s="247">
        <v>19</v>
      </c>
      <c r="J32" s="247">
        <v>150.22</v>
      </c>
      <c r="K32" s="247">
        <v>150.22</v>
      </c>
      <c r="L32" s="247" t="s">
        <v>467</v>
      </c>
      <c r="M32" s="247">
        <v>150.22</v>
      </c>
    </row>
    <row r="33" spans="1:13" x14ac:dyDescent="0.25">
      <c r="A33" s="247">
        <v>24</v>
      </c>
      <c r="B33" s="247" t="s">
        <v>487</v>
      </c>
      <c r="C33" s="248">
        <v>39150</v>
      </c>
      <c r="F33" s="247">
        <v>400</v>
      </c>
      <c r="G33" s="247">
        <v>400</v>
      </c>
      <c r="I33" s="247">
        <v>13</v>
      </c>
      <c r="J33" s="247">
        <v>86.39</v>
      </c>
      <c r="K33" s="247">
        <v>86.39</v>
      </c>
      <c r="L33" s="247" t="s">
        <v>476</v>
      </c>
      <c r="M33" s="247">
        <v>86.39</v>
      </c>
    </row>
    <row r="34" spans="1:13" x14ac:dyDescent="0.25">
      <c r="A34" s="247">
        <v>25</v>
      </c>
      <c r="B34" s="247" t="s">
        <v>632</v>
      </c>
      <c r="C34" s="248">
        <v>44487</v>
      </c>
      <c r="G34" s="247">
        <v>400</v>
      </c>
      <c r="I34" s="247">
        <v>20</v>
      </c>
      <c r="J34" s="247">
        <v>154.86000000000001</v>
      </c>
      <c r="K34" s="247">
        <v>154.86000000000001</v>
      </c>
      <c r="L34" s="247" t="s">
        <v>467</v>
      </c>
      <c r="M34" s="247">
        <v>154.86000000000001</v>
      </c>
    </row>
    <row r="35" spans="1:13" x14ac:dyDescent="0.25">
      <c r="A35" s="247">
        <v>26</v>
      </c>
      <c r="B35" s="247" t="s">
        <v>629</v>
      </c>
      <c r="C35" s="248">
        <v>44468</v>
      </c>
      <c r="G35" s="247">
        <v>400</v>
      </c>
      <c r="I35" s="247">
        <v>9</v>
      </c>
      <c r="J35" s="247">
        <v>67.31</v>
      </c>
      <c r="K35" s="247">
        <v>67.31</v>
      </c>
      <c r="L35" s="247" t="s">
        <v>476</v>
      </c>
      <c r="M35" s="247">
        <v>67.31</v>
      </c>
    </row>
    <row r="36" spans="1:13" x14ac:dyDescent="0.25">
      <c r="A36" s="247">
        <v>27</v>
      </c>
      <c r="B36" s="247" t="s">
        <v>488</v>
      </c>
      <c r="C36" s="248">
        <v>43778</v>
      </c>
      <c r="F36" s="247">
        <v>400</v>
      </c>
      <c r="G36" s="247">
        <v>400</v>
      </c>
      <c r="I36" s="247">
        <v>12</v>
      </c>
      <c r="J36" s="247">
        <v>100.88</v>
      </c>
      <c r="K36" s="247">
        <v>100.88</v>
      </c>
      <c r="L36" s="247" t="s">
        <v>476</v>
      </c>
      <c r="M36" s="247">
        <v>100.88</v>
      </c>
    </row>
    <row r="37" spans="1:13" x14ac:dyDescent="0.25">
      <c r="A37" s="247">
        <v>28</v>
      </c>
      <c r="B37" s="247" t="s">
        <v>489</v>
      </c>
      <c r="C37" s="248">
        <v>36704</v>
      </c>
      <c r="F37" s="247">
        <v>400</v>
      </c>
      <c r="G37" s="247">
        <v>400</v>
      </c>
      <c r="I37" s="247">
        <v>16</v>
      </c>
      <c r="J37" s="247">
        <v>106.33</v>
      </c>
      <c r="K37" s="247">
        <v>106.33</v>
      </c>
      <c r="L37" s="247" t="s">
        <v>476</v>
      </c>
      <c r="M37" s="247">
        <v>106.33</v>
      </c>
    </row>
    <row r="38" spans="1:13" x14ac:dyDescent="0.25">
      <c r="A38" s="247">
        <v>29</v>
      </c>
      <c r="B38" s="247" t="s">
        <v>491</v>
      </c>
      <c r="C38" s="248">
        <v>39664</v>
      </c>
      <c r="F38" s="247">
        <v>400</v>
      </c>
      <c r="G38" s="247">
        <v>400</v>
      </c>
      <c r="I38" s="247">
        <v>17</v>
      </c>
      <c r="J38" s="247">
        <v>120.06</v>
      </c>
      <c r="K38" s="247">
        <v>120.06</v>
      </c>
      <c r="L38" s="247" t="s">
        <v>476</v>
      </c>
      <c r="M38" s="247">
        <v>120.06</v>
      </c>
    </row>
    <row r="39" spans="1:13" x14ac:dyDescent="0.25">
      <c r="A39" s="247">
        <v>30</v>
      </c>
      <c r="B39" s="247" t="s">
        <v>492</v>
      </c>
      <c r="C39" s="248">
        <v>41115</v>
      </c>
      <c r="F39" s="247">
        <v>500</v>
      </c>
      <c r="G39" s="247">
        <v>500</v>
      </c>
      <c r="I39" s="247">
        <v>7</v>
      </c>
      <c r="J39" s="247">
        <v>22</v>
      </c>
      <c r="K39" s="247">
        <v>22</v>
      </c>
      <c r="L39" s="247" t="s">
        <v>476</v>
      </c>
      <c r="M39" s="247">
        <v>22</v>
      </c>
    </row>
    <row r="40" spans="1:13" x14ac:dyDescent="0.25">
      <c r="A40" s="247">
        <v>31</v>
      </c>
      <c r="B40" s="247" t="s">
        <v>493</v>
      </c>
      <c r="C40" s="248">
        <v>39476</v>
      </c>
      <c r="F40" s="247">
        <v>600</v>
      </c>
      <c r="G40" s="247">
        <v>600</v>
      </c>
      <c r="I40" s="247">
        <v>14</v>
      </c>
      <c r="J40" s="247">
        <v>125.46</v>
      </c>
      <c r="K40" s="247">
        <v>125.46</v>
      </c>
      <c r="L40" s="247" t="s">
        <v>476</v>
      </c>
      <c r="M40" s="247">
        <v>125.46</v>
      </c>
    </row>
    <row r="41" spans="1:13" x14ac:dyDescent="0.25">
      <c r="A41" s="247">
        <v>32</v>
      </c>
      <c r="B41" s="247" t="s">
        <v>503</v>
      </c>
      <c r="C41" s="248">
        <v>42856</v>
      </c>
      <c r="E41" s="247" t="s">
        <v>349</v>
      </c>
      <c r="F41" s="247">
        <v>500</v>
      </c>
      <c r="G41" s="247">
        <v>500</v>
      </c>
      <c r="I41" s="247">
        <v>0</v>
      </c>
      <c r="J41" s="247">
        <v>0</v>
      </c>
      <c r="K41" s="247">
        <v>0</v>
      </c>
      <c r="L41" s="247" t="s">
        <v>476</v>
      </c>
      <c r="M41" s="247">
        <v>0</v>
      </c>
    </row>
    <row r="42" spans="1:13" x14ac:dyDescent="0.25">
      <c r="A42" s="247">
        <v>33</v>
      </c>
      <c r="B42" s="247" t="s">
        <v>496</v>
      </c>
      <c r="C42" s="248">
        <v>41030</v>
      </c>
      <c r="F42" s="247">
        <v>400</v>
      </c>
      <c r="G42" s="247">
        <v>400</v>
      </c>
      <c r="I42" s="247">
        <v>21</v>
      </c>
      <c r="J42" s="247">
        <v>167.01</v>
      </c>
      <c r="K42" s="247">
        <v>167.01</v>
      </c>
      <c r="L42" s="247" t="s">
        <v>467</v>
      </c>
      <c r="M42" s="247">
        <v>167.01</v>
      </c>
    </row>
    <row r="43" spans="1:13" x14ac:dyDescent="0.25">
      <c r="J43" s="247">
        <f>SUM(J10:J42)</f>
        <v>3860.329999999999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3701-03E8-433F-BCA4-FC963D0A829C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45"/>
  </cols>
  <sheetData>
    <row r="1" spans="1:13" x14ac:dyDescent="0.25">
      <c r="A1" s="245" t="s">
        <v>446</v>
      </c>
    </row>
    <row r="2" spans="1:13" x14ac:dyDescent="0.25">
      <c r="A2" s="245" t="s">
        <v>657</v>
      </c>
    </row>
    <row r="3" spans="1:13" x14ac:dyDescent="0.25">
      <c r="A3" s="245" t="s">
        <v>448</v>
      </c>
      <c r="B3" s="245" t="s">
        <v>449</v>
      </c>
      <c r="C3" s="245" t="s">
        <v>423</v>
      </c>
      <c r="D3" s="245" t="s">
        <v>450</v>
      </c>
    </row>
    <row r="4" spans="1:13" x14ac:dyDescent="0.25">
      <c r="A4" s="245" t="s">
        <v>451</v>
      </c>
      <c r="B4" s="245">
        <v>20</v>
      </c>
      <c r="C4" s="245">
        <v>3345.62</v>
      </c>
      <c r="D4" s="245">
        <v>167.28</v>
      </c>
    </row>
    <row r="5" spans="1:13" x14ac:dyDescent="0.25">
      <c r="A5" s="245" t="s">
        <v>452</v>
      </c>
      <c r="B5" s="245">
        <v>13</v>
      </c>
      <c r="C5" s="245">
        <v>950.36</v>
      </c>
      <c r="D5" s="245">
        <v>73.099999999999994</v>
      </c>
    </row>
    <row r="6" spans="1:13" x14ac:dyDescent="0.25">
      <c r="A6" s="245" t="s">
        <v>453</v>
      </c>
      <c r="B6" s="245">
        <v>7</v>
      </c>
      <c r="C6" s="245" t="s">
        <v>454</v>
      </c>
      <c r="D6" s="245" t="s">
        <v>454</v>
      </c>
    </row>
    <row r="7" spans="1:13" x14ac:dyDescent="0.25">
      <c r="A7" s="245" t="s">
        <v>455</v>
      </c>
      <c r="B7" s="245">
        <v>27</v>
      </c>
      <c r="C7" s="245" t="s">
        <v>454</v>
      </c>
      <c r="D7" s="245" t="s">
        <v>454</v>
      </c>
    </row>
    <row r="9" spans="1:13" x14ac:dyDescent="0.25">
      <c r="A9" s="245" t="s">
        <v>456</v>
      </c>
      <c r="B9" s="245" t="s">
        <v>457</v>
      </c>
      <c r="C9" s="245" t="s">
        <v>160</v>
      </c>
      <c r="D9" s="245" t="s">
        <v>458</v>
      </c>
      <c r="E9" s="245" t="s">
        <v>459</v>
      </c>
      <c r="F9" s="245" t="s">
        <v>460</v>
      </c>
      <c r="G9" s="245" t="s">
        <v>461</v>
      </c>
      <c r="H9" s="245" t="s">
        <v>462</v>
      </c>
      <c r="I9" s="245" t="s">
        <v>463</v>
      </c>
      <c r="J9" s="245" t="s">
        <v>423</v>
      </c>
      <c r="K9" s="245" t="s">
        <v>450</v>
      </c>
      <c r="L9" s="245" t="s">
        <v>464</v>
      </c>
      <c r="M9" s="245" t="s">
        <v>658</v>
      </c>
    </row>
    <row r="10" spans="1:13" x14ac:dyDescent="0.25">
      <c r="A10" s="245">
        <v>1</v>
      </c>
      <c r="B10" s="245" t="s">
        <v>553</v>
      </c>
      <c r="C10" s="246">
        <v>44083</v>
      </c>
      <c r="G10" s="245">
        <v>400</v>
      </c>
      <c r="I10" s="245">
        <v>23</v>
      </c>
      <c r="J10" s="245">
        <v>189.74</v>
      </c>
      <c r="K10" s="245">
        <v>189.74</v>
      </c>
      <c r="L10" s="245" t="s">
        <v>467</v>
      </c>
      <c r="M10" s="245">
        <v>189.74</v>
      </c>
    </row>
    <row r="11" spans="1:13" x14ac:dyDescent="0.25">
      <c r="A11" s="245">
        <v>2</v>
      </c>
      <c r="B11" s="245" t="s">
        <v>628</v>
      </c>
      <c r="C11" s="246">
        <v>43087</v>
      </c>
      <c r="F11" s="245">
        <v>400</v>
      </c>
      <c r="G11" s="245">
        <v>400</v>
      </c>
      <c r="I11" s="245">
        <v>13</v>
      </c>
      <c r="J11" s="245">
        <v>89.87</v>
      </c>
      <c r="K11" s="245">
        <v>89.87</v>
      </c>
      <c r="L11" s="245" t="s">
        <v>476</v>
      </c>
      <c r="M11" s="245">
        <v>89.87</v>
      </c>
    </row>
    <row r="12" spans="1:13" x14ac:dyDescent="0.25">
      <c r="A12" s="245">
        <v>3</v>
      </c>
      <c r="B12" s="245" t="s">
        <v>466</v>
      </c>
      <c r="C12" s="246">
        <v>41407</v>
      </c>
      <c r="F12" s="245">
        <v>600</v>
      </c>
      <c r="G12" s="245">
        <v>600</v>
      </c>
      <c r="I12" s="245">
        <v>23</v>
      </c>
      <c r="J12" s="245">
        <v>196.74</v>
      </c>
      <c r="K12" s="245">
        <v>196.74</v>
      </c>
      <c r="L12" s="245" t="s">
        <v>467</v>
      </c>
      <c r="M12" s="245">
        <v>196.74</v>
      </c>
    </row>
    <row r="13" spans="1:13" x14ac:dyDescent="0.25">
      <c r="A13" s="245">
        <v>4</v>
      </c>
      <c r="B13" s="245" t="s">
        <v>469</v>
      </c>
      <c r="C13" s="246">
        <v>38790</v>
      </c>
      <c r="F13" s="245">
        <v>400</v>
      </c>
      <c r="G13" s="245">
        <v>400</v>
      </c>
      <c r="I13" s="245">
        <v>18</v>
      </c>
      <c r="J13" s="245">
        <v>146.43</v>
      </c>
      <c r="K13" s="245">
        <v>146.43</v>
      </c>
      <c r="L13" s="245" t="s">
        <v>467</v>
      </c>
      <c r="M13" s="245">
        <v>146.43</v>
      </c>
    </row>
    <row r="14" spans="1:13" x14ac:dyDescent="0.25">
      <c r="A14" s="245">
        <v>5</v>
      </c>
      <c r="B14" s="245" t="s">
        <v>471</v>
      </c>
      <c r="C14" s="246">
        <v>42534</v>
      </c>
      <c r="F14" s="245">
        <v>600</v>
      </c>
      <c r="G14" s="245">
        <v>600</v>
      </c>
      <c r="I14" s="245">
        <v>20</v>
      </c>
      <c r="J14" s="245">
        <v>201.95</v>
      </c>
      <c r="K14" s="245">
        <v>201.95</v>
      </c>
      <c r="L14" s="245" t="s">
        <v>467</v>
      </c>
      <c r="M14" s="245">
        <v>201.95</v>
      </c>
    </row>
    <row r="15" spans="1:13" x14ac:dyDescent="0.25">
      <c r="A15" s="245">
        <v>6</v>
      </c>
      <c r="B15" s="245" t="s">
        <v>472</v>
      </c>
      <c r="C15" s="246">
        <v>38412</v>
      </c>
      <c r="F15" s="245">
        <v>600</v>
      </c>
      <c r="G15" s="245">
        <v>600</v>
      </c>
      <c r="I15" s="245">
        <v>20</v>
      </c>
      <c r="J15" s="245">
        <v>181.94</v>
      </c>
      <c r="K15" s="245">
        <v>181.94</v>
      </c>
      <c r="L15" s="245" t="s">
        <v>467</v>
      </c>
      <c r="M15" s="245">
        <v>181.94</v>
      </c>
    </row>
    <row r="16" spans="1:13" x14ac:dyDescent="0.25">
      <c r="A16" s="245">
        <v>7</v>
      </c>
      <c r="B16" s="245" t="s">
        <v>570</v>
      </c>
      <c r="C16" s="246">
        <v>38257</v>
      </c>
      <c r="F16" s="245">
        <v>600</v>
      </c>
      <c r="G16" s="245">
        <v>600</v>
      </c>
      <c r="I16" s="245">
        <v>26</v>
      </c>
      <c r="J16" s="245">
        <v>193.79</v>
      </c>
      <c r="K16" s="245">
        <v>193.79</v>
      </c>
      <c r="L16" s="245" t="s">
        <v>467</v>
      </c>
      <c r="M16" s="245">
        <v>193.79</v>
      </c>
    </row>
    <row r="17" spans="1:13" x14ac:dyDescent="0.25">
      <c r="A17" s="245">
        <v>8</v>
      </c>
      <c r="B17" s="245" t="s">
        <v>507</v>
      </c>
      <c r="C17" s="246">
        <v>43893</v>
      </c>
      <c r="E17" s="245" t="s">
        <v>347</v>
      </c>
      <c r="F17" s="245">
        <v>400</v>
      </c>
      <c r="G17" s="245">
        <v>400</v>
      </c>
      <c r="I17" s="245">
        <v>19</v>
      </c>
      <c r="J17" s="245">
        <v>149.63999999999999</v>
      </c>
      <c r="K17" s="245">
        <v>149.63999999999999</v>
      </c>
      <c r="L17" s="245" t="s">
        <v>467</v>
      </c>
      <c r="M17" s="245">
        <v>149.63999999999999</v>
      </c>
    </row>
    <row r="18" spans="1:13" x14ac:dyDescent="0.25">
      <c r="A18" s="245">
        <v>9</v>
      </c>
      <c r="B18" s="245" t="s">
        <v>624</v>
      </c>
      <c r="C18" s="246">
        <v>44439</v>
      </c>
      <c r="G18" s="245">
        <v>400</v>
      </c>
      <c r="I18" s="245">
        <v>22</v>
      </c>
      <c r="J18" s="245">
        <v>156.66999999999999</v>
      </c>
      <c r="K18" s="245">
        <v>156.66999999999999</v>
      </c>
      <c r="L18" s="245" t="s">
        <v>467</v>
      </c>
      <c r="M18" s="245">
        <v>156.66999999999999</v>
      </c>
    </row>
    <row r="19" spans="1:13" x14ac:dyDescent="0.25">
      <c r="A19" s="245">
        <v>10</v>
      </c>
      <c r="B19" s="245" t="s">
        <v>542</v>
      </c>
      <c r="C19" s="246">
        <v>44018</v>
      </c>
      <c r="F19" s="245">
        <v>400</v>
      </c>
      <c r="I19" s="245">
        <v>24</v>
      </c>
      <c r="J19" s="245">
        <v>190.33</v>
      </c>
      <c r="K19" s="245">
        <v>190.33</v>
      </c>
      <c r="L19" s="245" t="s">
        <v>467</v>
      </c>
      <c r="M19" s="245">
        <v>190.33</v>
      </c>
    </row>
    <row r="20" spans="1:13" x14ac:dyDescent="0.25">
      <c r="A20" s="245">
        <v>11</v>
      </c>
      <c r="B20" s="245" t="s">
        <v>625</v>
      </c>
      <c r="C20" s="246">
        <v>44414</v>
      </c>
      <c r="G20" s="245">
        <v>300</v>
      </c>
      <c r="I20" s="245">
        <v>0</v>
      </c>
      <c r="J20" s="245">
        <v>0</v>
      </c>
      <c r="K20" s="245">
        <v>0</v>
      </c>
      <c r="L20" s="245" t="s">
        <v>476</v>
      </c>
      <c r="M20" s="245">
        <v>0</v>
      </c>
    </row>
    <row r="21" spans="1:13" x14ac:dyDescent="0.25">
      <c r="A21" s="245">
        <v>12</v>
      </c>
      <c r="B21" s="245" t="s">
        <v>477</v>
      </c>
      <c r="C21" s="246">
        <v>39084</v>
      </c>
      <c r="F21" s="245">
        <v>400</v>
      </c>
      <c r="G21" s="245">
        <v>400</v>
      </c>
      <c r="I21" s="245">
        <v>19</v>
      </c>
      <c r="J21" s="245">
        <v>141.61000000000001</v>
      </c>
      <c r="K21" s="245">
        <v>141.61000000000001</v>
      </c>
      <c r="L21" s="245" t="s">
        <v>467</v>
      </c>
      <c r="M21" s="245">
        <v>141.61000000000001</v>
      </c>
    </row>
    <row r="22" spans="1:13" x14ac:dyDescent="0.25">
      <c r="A22" s="245">
        <v>13</v>
      </c>
      <c r="B22" s="245" t="s">
        <v>478</v>
      </c>
      <c r="C22" s="246">
        <v>43003</v>
      </c>
      <c r="F22" s="245">
        <v>400</v>
      </c>
      <c r="G22" s="245">
        <v>400</v>
      </c>
      <c r="I22" s="245">
        <v>19</v>
      </c>
      <c r="J22" s="245">
        <v>136.78</v>
      </c>
      <c r="K22" s="245">
        <v>136.78</v>
      </c>
      <c r="L22" s="245" t="s">
        <v>467</v>
      </c>
      <c r="M22" s="245">
        <v>136.78</v>
      </c>
    </row>
    <row r="23" spans="1:13" x14ac:dyDescent="0.25">
      <c r="A23" s="245">
        <v>14</v>
      </c>
      <c r="B23" s="245" t="s">
        <v>543</v>
      </c>
      <c r="C23" s="246">
        <v>43726</v>
      </c>
      <c r="F23" s="245">
        <v>400</v>
      </c>
      <c r="G23" s="245">
        <v>400</v>
      </c>
      <c r="I23" s="245">
        <v>19</v>
      </c>
      <c r="J23" s="245">
        <v>153.02000000000001</v>
      </c>
      <c r="K23" s="245">
        <v>153.02000000000001</v>
      </c>
      <c r="L23" s="245" t="s">
        <v>467</v>
      </c>
      <c r="M23" s="245">
        <v>153.02000000000001</v>
      </c>
    </row>
    <row r="24" spans="1:13" x14ac:dyDescent="0.25">
      <c r="A24" s="245">
        <v>15</v>
      </c>
      <c r="B24" s="245" t="s">
        <v>479</v>
      </c>
      <c r="C24" s="246">
        <v>41162</v>
      </c>
      <c r="F24" s="245">
        <v>400</v>
      </c>
      <c r="G24" s="245">
        <v>400</v>
      </c>
      <c r="I24" s="245">
        <v>18</v>
      </c>
      <c r="J24" s="245">
        <v>150.61000000000001</v>
      </c>
      <c r="K24" s="245">
        <v>150.61000000000001</v>
      </c>
      <c r="L24" s="245" t="s">
        <v>467</v>
      </c>
      <c r="M24" s="245">
        <v>150.61000000000001</v>
      </c>
    </row>
    <row r="25" spans="1:13" x14ac:dyDescent="0.25">
      <c r="A25" s="245">
        <v>16</v>
      </c>
      <c r="B25" s="245" t="s">
        <v>571</v>
      </c>
      <c r="C25" s="246">
        <v>44153</v>
      </c>
      <c r="F25" s="245">
        <v>600</v>
      </c>
      <c r="G25" s="245">
        <v>600</v>
      </c>
      <c r="I25" s="245">
        <v>23</v>
      </c>
      <c r="J25" s="245">
        <v>191.36</v>
      </c>
      <c r="K25" s="245">
        <v>191.36</v>
      </c>
      <c r="L25" s="245" t="s">
        <v>467</v>
      </c>
      <c r="M25" s="245">
        <v>191.36</v>
      </c>
    </row>
    <row r="26" spans="1:13" x14ac:dyDescent="0.25">
      <c r="A26" s="245">
        <v>17</v>
      </c>
      <c r="B26" s="245" t="s">
        <v>563</v>
      </c>
      <c r="C26" s="246">
        <v>44116</v>
      </c>
      <c r="G26" s="245">
        <v>300</v>
      </c>
      <c r="I26" s="245">
        <v>0</v>
      </c>
      <c r="J26" s="245">
        <v>0</v>
      </c>
      <c r="K26" s="245">
        <v>0</v>
      </c>
      <c r="L26" s="245" t="s">
        <v>476</v>
      </c>
      <c r="M26" s="245">
        <v>0</v>
      </c>
    </row>
    <row r="27" spans="1:13" x14ac:dyDescent="0.25">
      <c r="A27" s="245">
        <v>18</v>
      </c>
      <c r="B27" s="245" t="s">
        <v>481</v>
      </c>
      <c r="C27" s="246">
        <v>39281</v>
      </c>
      <c r="F27" s="245">
        <v>600</v>
      </c>
      <c r="G27" s="245">
        <v>600</v>
      </c>
      <c r="I27" s="245">
        <v>9</v>
      </c>
      <c r="J27" s="245">
        <v>82.04</v>
      </c>
      <c r="K27" s="245">
        <v>82.04</v>
      </c>
      <c r="L27" s="245" t="s">
        <v>476</v>
      </c>
      <c r="M27" s="245">
        <v>82.04</v>
      </c>
    </row>
    <row r="28" spans="1:13" x14ac:dyDescent="0.25">
      <c r="A28" s="245">
        <v>19</v>
      </c>
      <c r="B28" s="245" t="s">
        <v>482</v>
      </c>
      <c r="C28" s="246">
        <v>36578</v>
      </c>
      <c r="F28" s="245">
        <v>400</v>
      </c>
      <c r="G28" s="245">
        <v>400</v>
      </c>
      <c r="I28" s="245">
        <v>19</v>
      </c>
      <c r="J28" s="245">
        <v>147.08000000000001</v>
      </c>
      <c r="K28" s="245">
        <v>147.08000000000001</v>
      </c>
      <c r="L28" s="245" t="s">
        <v>467</v>
      </c>
      <c r="M28" s="245">
        <v>147.08000000000001</v>
      </c>
    </row>
    <row r="29" spans="1:13" x14ac:dyDescent="0.25">
      <c r="A29" s="245">
        <v>20</v>
      </c>
      <c r="B29" s="245" t="s">
        <v>598</v>
      </c>
      <c r="C29" s="246">
        <v>44369</v>
      </c>
      <c r="G29" s="245">
        <v>600</v>
      </c>
      <c r="I29" s="245">
        <v>19</v>
      </c>
      <c r="J29" s="245">
        <v>128.38999999999999</v>
      </c>
      <c r="K29" s="245">
        <v>128.38999999999999</v>
      </c>
      <c r="L29" s="245" t="s">
        <v>476</v>
      </c>
      <c r="M29" s="245">
        <v>128.38999999999999</v>
      </c>
    </row>
    <row r="30" spans="1:13" x14ac:dyDescent="0.25">
      <c r="A30" s="245">
        <v>21</v>
      </c>
      <c r="B30" s="245" t="s">
        <v>483</v>
      </c>
      <c r="C30" s="246">
        <v>42856</v>
      </c>
      <c r="F30" s="245">
        <v>600</v>
      </c>
      <c r="G30" s="245">
        <v>600</v>
      </c>
      <c r="I30" s="245">
        <v>23</v>
      </c>
      <c r="J30" s="245">
        <v>195.31</v>
      </c>
      <c r="K30" s="245">
        <v>195.31</v>
      </c>
      <c r="L30" s="245" t="s">
        <v>467</v>
      </c>
      <c r="M30" s="245">
        <v>195.31</v>
      </c>
    </row>
    <row r="31" spans="1:13" x14ac:dyDescent="0.25">
      <c r="A31" s="245">
        <v>22</v>
      </c>
      <c r="B31" s="245" t="s">
        <v>484</v>
      </c>
      <c r="C31" s="246">
        <v>36950</v>
      </c>
      <c r="F31" s="245">
        <v>400</v>
      </c>
      <c r="G31" s="245">
        <v>400</v>
      </c>
      <c r="I31" s="245">
        <v>23</v>
      </c>
      <c r="J31" s="245">
        <v>75.959999999999994</v>
      </c>
      <c r="K31" s="245">
        <v>75.959999999999994</v>
      </c>
      <c r="L31" s="245" t="s">
        <v>476</v>
      </c>
      <c r="M31" s="245">
        <v>75.959999999999994</v>
      </c>
    </row>
    <row r="32" spans="1:13" x14ac:dyDescent="0.25">
      <c r="A32" s="245">
        <v>23</v>
      </c>
      <c r="B32" s="245" t="s">
        <v>485</v>
      </c>
      <c r="C32" s="246">
        <v>43676</v>
      </c>
      <c r="F32" s="245">
        <v>400</v>
      </c>
      <c r="G32" s="245">
        <v>400</v>
      </c>
      <c r="I32" s="245">
        <v>24</v>
      </c>
      <c r="J32" s="245">
        <v>184.09</v>
      </c>
      <c r="K32" s="245">
        <v>184.09</v>
      </c>
      <c r="L32" s="245" t="s">
        <v>467</v>
      </c>
      <c r="M32" s="245">
        <v>184.09</v>
      </c>
    </row>
    <row r="33" spans="1:13" x14ac:dyDescent="0.25">
      <c r="A33" s="245">
        <v>24</v>
      </c>
      <c r="B33" s="245" t="s">
        <v>487</v>
      </c>
      <c r="C33" s="246">
        <v>39150</v>
      </c>
      <c r="F33" s="245">
        <v>400</v>
      </c>
      <c r="G33" s="245">
        <v>400</v>
      </c>
      <c r="I33" s="245">
        <v>18</v>
      </c>
      <c r="J33" s="245">
        <v>101.2</v>
      </c>
      <c r="K33" s="245">
        <v>101.2</v>
      </c>
      <c r="L33" s="245" t="s">
        <v>476</v>
      </c>
      <c r="M33" s="245">
        <v>101.2</v>
      </c>
    </row>
    <row r="34" spans="1:13" x14ac:dyDescent="0.25">
      <c r="A34" s="245">
        <v>25</v>
      </c>
      <c r="B34" s="245" t="s">
        <v>632</v>
      </c>
      <c r="C34" s="246">
        <v>44487</v>
      </c>
      <c r="G34" s="245">
        <v>400</v>
      </c>
      <c r="I34" s="245">
        <v>22</v>
      </c>
      <c r="J34" s="245">
        <v>170.64</v>
      </c>
      <c r="K34" s="245">
        <v>170.64</v>
      </c>
      <c r="L34" s="245" t="s">
        <v>467</v>
      </c>
      <c r="M34" s="245">
        <v>170.64</v>
      </c>
    </row>
    <row r="35" spans="1:13" x14ac:dyDescent="0.25">
      <c r="A35" s="245">
        <v>26</v>
      </c>
      <c r="B35" s="245" t="s">
        <v>629</v>
      </c>
      <c r="C35" s="246">
        <v>44468</v>
      </c>
      <c r="G35" s="245">
        <v>400</v>
      </c>
      <c r="I35" s="245">
        <v>10</v>
      </c>
      <c r="J35" s="245">
        <v>79.05</v>
      </c>
      <c r="K35" s="245">
        <v>79.05</v>
      </c>
      <c r="L35" s="245" t="s">
        <v>476</v>
      </c>
      <c r="M35" s="245">
        <v>79.05</v>
      </c>
    </row>
    <row r="36" spans="1:13" x14ac:dyDescent="0.25">
      <c r="A36" s="245">
        <v>27</v>
      </c>
      <c r="B36" s="245" t="s">
        <v>488</v>
      </c>
      <c r="C36" s="246">
        <v>43778</v>
      </c>
      <c r="F36" s="245">
        <v>400</v>
      </c>
      <c r="G36" s="245">
        <v>400</v>
      </c>
      <c r="I36" s="245">
        <v>16</v>
      </c>
      <c r="J36" s="245">
        <v>117.87</v>
      </c>
      <c r="K36" s="245">
        <v>117.87</v>
      </c>
      <c r="L36" s="245" t="s">
        <v>476</v>
      </c>
      <c r="M36" s="245">
        <v>117.87</v>
      </c>
    </row>
    <row r="37" spans="1:13" x14ac:dyDescent="0.25">
      <c r="A37" s="245">
        <v>28</v>
      </c>
      <c r="B37" s="245" t="s">
        <v>489</v>
      </c>
      <c r="C37" s="246">
        <v>36704</v>
      </c>
      <c r="F37" s="245">
        <v>400</v>
      </c>
      <c r="G37" s="245">
        <v>400</v>
      </c>
      <c r="I37" s="245">
        <v>15</v>
      </c>
      <c r="J37" s="245">
        <v>116.49</v>
      </c>
      <c r="K37" s="245">
        <v>116.49</v>
      </c>
      <c r="L37" s="245" t="s">
        <v>476</v>
      </c>
      <c r="M37" s="245">
        <v>116.49</v>
      </c>
    </row>
    <row r="38" spans="1:13" x14ac:dyDescent="0.25">
      <c r="A38" s="245">
        <v>29</v>
      </c>
      <c r="B38" s="245" t="s">
        <v>491</v>
      </c>
      <c r="C38" s="246">
        <v>39664</v>
      </c>
      <c r="F38" s="245">
        <v>400</v>
      </c>
      <c r="G38" s="245">
        <v>400</v>
      </c>
      <c r="I38" s="245">
        <v>19</v>
      </c>
      <c r="J38" s="245">
        <v>134.37</v>
      </c>
      <c r="K38" s="245">
        <v>134.37</v>
      </c>
      <c r="L38" s="245" t="s">
        <v>467</v>
      </c>
      <c r="M38" s="245">
        <v>134.37</v>
      </c>
    </row>
    <row r="39" spans="1:13" x14ac:dyDescent="0.25">
      <c r="A39" s="245">
        <v>30</v>
      </c>
      <c r="B39" s="245" t="s">
        <v>492</v>
      </c>
      <c r="C39" s="246">
        <v>41115</v>
      </c>
      <c r="F39" s="245">
        <v>500</v>
      </c>
      <c r="G39" s="245">
        <v>500</v>
      </c>
      <c r="I39" s="245">
        <v>9</v>
      </c>
      <c r="J39" s="245">
        <v>38</v>
      </c>
      <c r="K39" s="245">
        <v>38</v>
      </c>
      <c r="L39" s="245" t="s">
        <v>476</v>
      </c>
      <c r="M39" s="245">
        <v>38</v>
      </c>
    </row>
    <row r="40" spans="1:13" x14ac:dyDescent="0.25">
      <c r="A40" s="245">
        <v>31</v>
      </c>
      <c r="B40" s="245" t="s">
        <v>493</v>
      </c>
      <c r="C40" s="246">
        <v>39476</v>
      </c>
      <c r="F40" s="245">
        <v>600</v>
      </c>
      <c r="G40" s="245">
        <v>600</v>
      </c>
      <c r="I40" s="245">
        <v>15</v>
      </c>
      <c r="J40" s="245">
        <v>133.52000000000001</v>
      </c>
      <c r="K40" s="245">
        <v>133.52000000000001</v>
      </c>
      <c r="L40" s="245" t="s">
        <v>467</v>
      </c>
      <c r="M40" s="245">
        <v>133.52000000000001</v>
      </c>
    </row>
    <row r="41" spans="1:13" x14ac:dyDescent="0.25">
      <c r="A41" s="245">
        <v>32</v>
      </c>
      <c r="B41" s="245" t="s">
        <v>503</v>
      </c>
      <c r="C41" s="246">
        <v>42856</v>
      </c>
      <c r="E41" s="245" t="s">
        <v>349</v>
      </c>
      <c r="F41" s="245">
        <v>500</v>
      </c>
      <c r="G41" s="245">
        <v>500</v>
      </c>
      <c r="I41" s="245">
        <v>0</v>
      </c>
      <c r="J41" s="245">
        <v>0</v>
      </c>
      <c r="K41" s="245">
        <v>0</v>
      </c>
      <c r="L41" s="245" t="s">
        <v>476</v>
      </c>
      <c r="M41" s="245">
        <v>0</v>
      </c>
    </row>
    <row r="42" spans="1:13" x14ac:dyDescent="0.25">
      <c r="A42" s="245">
        <v>33</v>
      </c>
      <c r="B42" s="245" t="s">
        <v>496</v>
      </c>
      <c r="C42" s="246">
        <v>41030</v>
      </c>
      <c r="F42" s="245">
        <v>400</v>
      </c>
      <c r="G42" s="245">
        <v>400</v>
      </c>
      <c r="I42" s="245">
        <v>18</v>
      </c>
      <c r="J42" s="245">
        <v>121.49</v>
      </c>
      <c r="K42" s="245">
        <v>121.49</v>
      </c>
      <c r="L42" s="245" t="s">
        <v>476</v>
      </c>
      <c r="M42" s="245">
        <v>121.49</v>
      </c>
    </row>
    <row r="43" spans="1:13" x14ac:dyDescent="0.25">
      <c r="J43" s="245">
        <f>SUM(J10:J42)</f>
        <v>4295.9799999999996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7C1D-2616-4A4E-B80F-776BA127E916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2" width="8.83203125" style="249"/>
    <col min="3" max="3" width="14" style="249" customWidth="1"/>
    <col min="4" max="16384" width="8.83203125" style="249"/>
  </cols>
  <sheetData>
    <row r="1" spans="1:13" x14ac:dyDescent="0.25">
      <c r="A1" s="249" t="s">
        <v>446</v>
      </c>
    </row>
    <row r="2" spans="1:13" x14ac:dyDescent="0.25">
      <c r="A2" s="249" t="s">
        <v>661</v>
      </c>
    </row>
    <row r="3" spans="1:13" x14ac:dyDescent="0.25">
      <c r="A3" s="249" t="s">
        <v>448</v>
      </c>
      <c r="B3" s="249" t="s">
        <v>449</v>
      </c>
      <c r="C3" s="249" t="s">
        <v>423</v>
      </c>
      <c r="D3" s="249" t="s">
        <v>450</v>
      </c>
    </row>
    <row r="4" spans="1:13" x14ac:dyDescent="0.25">
      <c r="A4" s="249" t="s">
        <v>451</v>
      </c>
      <c r="B4" s="249">
        <v>20</v>
      </c>
      <c r="C4" s="249">
        <v>3246.62</v>
      </c>
      <c r="D4" s="249">
        <v>162.33000000000001</v>
      </c>
    </row>
    <row r="5" spans="1:13" x14ac:dyDescent="0.25">
      <c r="A5" s="249" t="s">
        <v>452</v>
      </c>
      <c r="B5" s="249">
        <v>13</v>
      </c>
      <c r="C5" s="249">
        <v>886.82</v>
      </c>
      <c r="D5" s="249">
        <v>68.22</v>
      </c>
    </row>
    <row r="6" spans="1:13" x14ac:dyDescent="0.25">
      <c r="A6" s="249" t="s">
        <v>453</v>
      </c>
      <c r="B6" s="249">
        <v>7</v>
      </c>
      <c r="C6" s="249" t="s">
        <v>454</v>
      </c>
      <c r="D6" s="249" t="s">
        <v>454</v>
      </c>
    </row>
    <row r="7" spans="1:13" x14ac:dyDescent="0.25">
      <c r="A7" s="249" t="s">
        <v>455</v>
      </c>
      <c r="B7" s="249">
        <v>27</v>
      </c>
      <c r="C7" s="249" t="s">
        <v>454</v>
      </c>
      <c r="D7" s="249" t="s">
        <v>454</v>
      </c>
    </row>
    <row r="9" spans="1:13" x14ac:dyDescent="0.25">
      <c r="A9" s="249" t="s">
        <v>456</v>
      </c>
      <c r="B9" s="249" t="s">
        <v>457</v>
      </c>
      <c r="C9" s="249" t="s">
        <v>160</v>
      </c>
      <c r="D9" s="249" t="s">
        <v>458</v>
      </c>
      <c r="E9" s="249" t="s">
        <v>459</v>
      </c>
      <c r="F9" s="249" t="s">
        <v>460</v>
      </c>
      <c r="G9" s="249" t="s">
        <v>461</v>
      </c>
      <c r="H9" s="249" t="s">
        <v>462</v>
      </c>
      <c r="I9" s="249" t="s">
        <v>463</v>
      </c>
      <c r="J9" s="249" t="s">
        <v>423</v>
      </c>
      <c r="K9" s="249" t="s">
        <v>450</v>
      </c>
      <c r="L9" s="249" t="s">
        <v>464</v>
      </c>
      <c r="M9" s="249" t="s">
        <v>662</v>
      </c>
    </row>
    <row r="10" spans="1:13" x14ac:dyDescent="0.25">
      <c r="A10" s="249">
        <v>1</v>
      </c>
      <c r="B10" s="249" t="s">
        <v>553</v>
      </c>
      <c r="C10" s="250">
        <v>44083</v>
      </c>
      <c r="G10" s="249">
        <v>400</v>
      </c>
      <c r="I10" s="249">
        <v>22</v>
      </c>
      <c r="J10" s="249">
        <v>181.91</v>
      </c>
      <c r="K10" s="249">
        <v>181.91</v>
      </c>
      <c r="L10" s="249" t="s">
        <v>467</v>
      </c>
      <c r="M10" s="249">
        <v>181.91</v>
      </c>
    </row>
    <row r="11" spans="1:13" x14ac:dyDescent="0.25">
      <c r="A11" s="249">
        <v>2</v>
      </c>
      <c r="B11" s="249" t="s">
        <v>628</v>
      </c>
      <c r="C11" s="250">
        <v>43087</v>
      </c>
      <c r="F11" s="249">
        <v>400</v>
      </c>
      <c r="G11" s="249">
        <v>400</v>
      </c>
      <c r="I11" s="249">
        <v>13</v>
      </c>
      <c r="J11" s="249">
        <v>89.38</v>
      </c>
      <c r="K11" s="249">
        <v>89.38</v>
      </c>
      <c r="L11" s="249" t="s">
        <v>476</v>
      </c>
      <c r="M11" s="249">
        <v>89.38</v>
      </c>
    </row>
    <row r="12" spans="1:13" x14ac:dyDescent="0.25">
      <c r="A12" s="249">
        <v>3</v>
      </c>
      <c r="B12" s="249" t="s">
        <v>466</v>
      </c>
      <c r="C12" s="250">
        <v>41407</v>
      </c>
      <c r="F12" s="249">
        <v>600</v>
      </c>
      <c r="G12" s="249">
        <v>600</v>
      </c>
      <c r="I12" s="249">
        <v>22</v>
      </c>
      <c r="J12" s="249">
        <v>183.23</v>
      </c>
      <c r="K12" s="249">
        <v>183.23</v>
      </c>
      <c r="L12" s="249" t="s">
        <v>467</v>
      </c>
      <c r="M12" s="249">
        <v>183.23</v>
      </c>
    </row>
    <row r="13" spans="1:13" x14ac:dyDescent="0.25">
      <c r="A13" s="249">
        <v>4</v>
      </c>
      <c r="B13" s="249" t="s">
        <v>469</v>
      </c>
      <c r="C13" s="250">
        <v>38790</v>
      </c>
      <c r="F13" s="249">
        <v>400</v>
      </c>
      <c r="G13" s="249">
        <v>400</v>
      </c>
      <c r="I13" s="249">
        <v>17</v>
      </c>
      <c r="J13" s="249">
        <v>139.43</v>
      </c>
      <c r="K13" s="249">
        <v>139.43</v>
      </c>
      <c r="L13" s="249" t="s">
        <v>467</v>
      </c>
      <c r="M13" s="249">
        <v>139.43</v>
      </c>
    </row>
    <row r="14" spans="1:13" x14ac:dyDescent="0.25">
      <c r="A14" s="249">
        <v>5</v>
      </c>
      <c r="B14" s="249" t="s">
        <v>471</v>
      </c>
      <c r="C14" s="250">
        <v>42534</v>
      </c>
      <c r="F14" s="249">
        <v>600</v>
      </c>
      <c r="G14" s="249">
        <v>600</v>
      </c>
      <c r="I14" s="249">
        <v>19</v>
      </c>
      <c r="J14" s="249">
        <v>184.57</v>
      </c>
      <c r="K14" s="249">
        <v>184.57</v>
      </c>
      <c r="L14" s="249" t="s">
        <v>467</v>
      </c>
      <c r="M14" s="249">
        <v>184.57</v>
      </c>
    </row>
    <row r="15" spans="1:13" x14ac:dyDescent="0.25">
      <c r="A15" s="249">
        <v>6</v>
      </c>
      <c r="B15" s="249" t="s">
        <v>472</v>
      </c>
      <c r="C15" s="250">
        <v>38412</v>
      </c>
      <c r="F15" s="249">
        <v>600</v>
      </c>
      <c r="G15" s="249">
        <v>600</v>
      </c>
      <c r="I15" s="249">
        <v>18</v>
      </c>
      <c r="J15" s="249">
        <v>168.49</v>
      </c>
      <c r="K15" s="249">
        <v>168.49</v>
      </c>
      <c r="L15" s="249" t="s">
        <v>467</v>
      </c>
      <c r="M15" s="249">
        <v>168.49</v>
      </c>
    </row>
    <row r="16" spans="1:13" x14ac:dyDescent="0.25">
      <c r="A16" s="249">
        <v>7</v>
      </c>
      <c r="B16" s="249" t="s">
        <v>570</v>
      </c>
      <c r="C16" s="250">
        <v>38257</v>
      </c>
      <c r="F16" s="249">
        <v>600</v>
      </c>
      <c r="G16" s="249">
        <v>600</v>
      </c>
      <c r="I16" s="249">
        <v>24</v>
      </c>
      <c r="J16" s="249">
        <v>186.99</v>
      </c>
      <c r="K16" s="249">
        <v>186.99</v>
      </c>
      <c r="L16" s="249" t="s">
        <v>467</v>
      </c>
      <c r="M16" s="249">
        <v>186.99</v>
      </c>
    </row>
    <row r="17" spans="1:13" x14ac:dyDescent="0.25">
      <c r="A17" s="249">
        <v>8</v>
      </c>
      <c r="B17" s="249" t="s">
        <v>507</v>
      </c>
      <c r="C17" s="250">
        <v>43893</v>
      </c>
      <c r="E17" s="249" t="s">
        <v>347</v>
      </c>
      <c r="F17" s="249">
        <v>400</v>
      </c>
      <c r="G17" s="249">
        <v>400</v>
      </c>
      <c r="I17" s="249">
        <v>18</v>
      </c>
      <c r="J17" s="249">
        <v>148.02000000000001</v>
      </c>
      <c r="K17" s="249">
        <v>148.02000000000001</v>
      </c>
      <c r="L17" s="249" t="s">
        <v>467</v>
      </c>
      <c r="M17" s="249">
        <v>148.02000000000001</v>
      </c>
    </row>
    <row r="18" spans="1:13" x14ac:dyDescent="0.25">
      <c r="A18" s="249">
        <v>9</v>
      </c>
      <c r="B18" s="249" t="s">
        <v>624</v>
      </c>
      <c r="C18" s="250">
        <v>44439</v>
      </c>
      <c r="G18" s="249">
        <v>400</v>
      </c>
      <c r="I18" s="249">
        <v>22</v>
      </c>
      <c r="J18" s="249">
        <v>147.07</v>
      </c>
      <c r="K18" s="249">
        <v>147.07</v>
      </c>
      <c r="L18" s="249" t="s">
        <v>467</v>
      </c>
      <c r="M18" s="249">
        <v>147.07</v>
      </c>
    </row>
    <row r="19" spans="1:13" x14ac:dyDescent="0.25">
      <c r="A19" s="249">
        <v>10</v>
      </c>
      <c r="B19" s="249" t="s">
        <v>542</v>
      </c>
      <c r="C19" s="250">
        <v>44018</v>
      </c>
      <c r="F19" s="249">
        <v>400</v>
      </c>
      <c r="I19" s="249">
        <v>22</v>
      </c>
      <c r="J19" s="249">
        <v>171.74</v>
      </c>
      <c r="K19" s="249">
        <v>171.74</v>
      </c>
      <c r="L19" s="249" t="s">
        <v>467</v>
      </c>
      <c r="M19" s="249">
        <v>171.74</v>
      </c>
    </row>
    <row r="20" spans="1:13" x14ac:dyDescent="0.25">
      <c r="A20" s="249">
        <v>11</v>
      </c>
      <c r="B20" s="249" t="s">
        <v>625</v>
      </c>
      <c r="C20" s="250">
        <v>44414</v>
      </c>
      <c r="G20" s="249">
        <v>300</v>
      </c>
      <c r="I20" s="249">
        <v>0</v>
      </c>
      <c r="J20" s="249">
        <v>0</v>
      </c>
      <c r="K20" s="249">
        <v>0</v>
      </c>
      <c r="L20" s="249" t="s">
        <v>476</v>
      </c>
      <c r="M20" s="249">
        <v>0</v>
      </c>
    </row>
    <row r="21" spans="1:13" x14ac:dyDescent="0.25">
      <c r="A21" s="249">
        <v>12</v>
      </c>
      <c r="B21" s="249" t="s">
        <v>477</v>
      </c>
      <c r="C21" s="250">
        <v>39084</v>
      </c>
      <c r="F21" s="249">
        <v>400</v>
      </c>
      <c r="G21" s="249">
        <v>400</v>
      </c>
      <c r="I21" s="249">
        <v>17</v>
      </c>
      <c r="J21" s="249">
        <v>135.69</v>
      </c>
      <c r="K21" s="249">
        <v>135.69</v>
      </c>
      <c r="L21" s="249" t="s">
        <v>467</v>
      </c>
      <c r="M21" s="249">
        <v>135.69</v>
      </c>
    </row>
    <row r="22" spans="1:13" x14ac:dyDescent="0.25">
      <c r="A22" s="249">
        <v>13</v>
      </c>
      <c r="B22" s="249" t="s">
        <v>478</v>
      </c>
      <c r="C22" s="250">
        <v>43003</v>
      </c>
      <c r="F22" s="249">
        <v>400</v>
      </c>
      <c r="G22" s="249">
        <v>400</v>
      </c>
      <c r="I22" s="249">
        <v>17</v>
      </c>
      <c r="J22" s="249">
        <v>131.91</v>
      </c>
      <c r="K22" s="249">
        <v>131.91</v>
      </c>
      <c r="L22" s="249" t="s">
        <v>467</v>
      </c>
      <c r="M22" s="249">
        <v>131.91</v>
      </c>
    </row>
    <row r="23" spans="1:13" x14ac:dyDescent="0.25">
      <c r="A23" s="249">
        <v>14</v>
      </c>
      <c r="B23" s="249" t="s">
        <v>543</v>
      </c>
      <c r="C23" s="250">
        <v>43726</v>
      </c>
      <c r="F23" s="249">
        <v>400</v>
      </c>
      <c r="G23" s="249">
        <v>400</v>
      </c>
      <c r="I23" s="249">
        <v>17</v>
      </c>
      <c r="J23" s="249">
        <v>141.16999999999999</v>
      </c>
      <c r="K23" s="249">
        <v>141.16999999999999</v>
      </c>
      <c r="L23" s="249" t="s">
        <v>467</v>
      </c>
      <c r="M23" s="249">
        <v>141.16999999999999</v>
      </c>
    </row>
    <row r="24" spans="1:13" x14ac:dyDescent="0.25">
      <c r="A24" s="249">
        <v>15</v>
      </c>
      <c r="B24" s="249" t="s">
        <v>479</v>
      </c>
      <c r="C24" s="250">
        <v>41162</v>
      </c>
      <c r="F24" s="249">
        <v>400</v>
      </c>
      <c r="G24" s="249">
        <v>400</v>
      </c>
      <c r="I24" s="249">
        <v>18</v>
      </c>
      <c r="J24" s="249">
        <v>153.56</v>
      </c>
      <c r="K24" s="249">
        <v>153.56</v>
      </c>
      <c r="L24" s="249" t="s">
        <v>467</v>
      </c>
      <c r="M24" s="249">
        <v>153.56</v>
      </c>
    </row>
    <row r="25" spans="1:13" x14ac:dyDescent="0.25">
      <c r="A25" s="249">
        <v>16</v>
      </c>
      <c r="B25" s="249" t="s">
        <v>571</v>
      </c>
      <c r="C25" s="250">
        <v>44153</v>
      </c>
      <c r="F25" s="249">
        <v>600</v>
      </c>
      <c r="G25" s="249">
        <v>600</v>
      </c>
      <c r="I25" s="249">
        <v>22</v>
      </c>
      <c r="J25" s="249">
        <v>178.9</v>
      </c>
      <c r="K25" s="249">
        <v>178.9</v>
      </c>
      <c r="L25" s="249" t="s">
        <v>467</v>
      </c>
      <c r="M25" s="249">
        <v>178.9</v>
      </c>
    </row>
    <row r="26" spans="1:13" x14ac:dyDescent="0.25">
      <c r="A26" s="249">
        <v>17</v>
      </c>
      <c r="B26" s="249" t="s">
        <v>563</v>
      </c>
      <c r="C26" s="250">
        <v>44116</v>
      </c>
      <c r="G26" s="249">
        <v>300</v>
      </c>
      <c r="I26" s="249">
        <v>0</v>
      </c>
      <c r="J26" s="249">
        <v>0</v>
      </c>
      <c r="K26" s="249">
        <v>0</v>
      </c>
      <c r="L26" s="249" t="s">
        <v>476</v>
      </c>
      <c r="M26" s="249">
        <v>0</v>
      </c>
    </row>
    <row r="27" spans="1:13" x14ac:dyDescent="0.25">
      <c r="A27" s="249">
        <v>18</v>
      </c>
      <c r="B27" s="249" t="s">
        <v>481</v>
      </c>
      <c r="C27" s="250">
        <v>39281</v>
      </c>
      <c r="F27" s="249">
        <v>600</v>
      </c>
      <c r="G27" s="249">
        <v>600</v>
      </c>
      <c r="I27" s="249">
        <v>8</v>
      </c>
      <c r="J27" s="249">
        <v>67.56</v>
      </c>
      <c r="K27" s="249">
        <v>67.56</v>
      </c>
      <c r="L27" s="249" t="s">
        <v>476</v>
      </c>
      <c r="M27" s="249">
        <v>67.56</v>
      </c>
    </row>
    <row r="28" spans="1:13" x14ac:dyDescent="0.25">
      <c r="A28" s="249">
        <v>19</v>
      </c>
      <c r="B28" s="249" t="s">
        <v>482</v>
      </c>
      <c r="C28" s="250">
        <v>36578</v>
      </c>
      <c r="F28" s="249">
        <v>400</v>
      </c>
      <c r="G28" s="249">
        <v>400</v>
      </c>
      <c r="I28" s="249">
        <v>18</v>
      </c>
      <c r="J28" s="249">
        <v>141.94</v>
      </c>
      <c r="K28" s="249">
        <v>141.94</v>
      </c>
      <c r="L28" s="249" t="s">
        <v>467</v>
      </c>
      <c r="M28" s="249">
        <v>141.94</v>
      </c>
    </row>
    <row r="29" spans="1:13" x14ac:dyDescent="0.25">
      <c r="A29" s="249">
        <v>20</v>
      </c>
      <c r="B29" s="249" t="s">
        <v>598</v>
      </c>
      <c r="C29" s="250">
        <v>44369</v>
      </c>
      <c r="G29" s="249">
        <v>600</v>
      </c>
      <c r="I29" s="249">
        <v>18</v>
      </c>
      <c r="J29" s="249">
        <v>121.15</v>
      </c>
      <c r="K29" s="249">
        <v>121.15</v>
      </c>
      <c r="L29" s="249" t="s">
        <v>476</v>
      </c>
      <c r="M29" s="249">
        <v>121.15</v>
      </c>
    </row>
    <row r="30" spans="1:13" x14ac:dyDescent="0.25">
      <c r="A30" s="249">
        <v>21</v>
      </c>
      <c r="B30" s="249" t="s">
        <v>483</v>
      </c>
      <c r="C30" s="250">
        <v>42856</v>
      </c>
      <c r="F30" s="249">
        <v>600</v>
      </c>
      <c r="G30" s="249">
        <v>600</v>
      </c>
      <c r="I30" s="249">
        <v>22</v>
      </c>
      <c r="J30" s="249">
        <v>183.35</v>
      </c>
      <c r="K30" s="249">
        <v>183.35</v>
      </c>
      <c r="L30" s="249" t="s">
        <v>467</v>
      </c>
      <c r="M30" s="249">
        <v>183.35</v>
      </c>
    </row>
    <row r="31" spans="1:13" x14ac:dyDescent="0.25">
      <c r="A31" s="249">
        <v>22</v>
      </c>
      <c r="B31" s="249" t="s">
        <v>484</v>
      </c>
      <c r="C31" s="250">
        <v>36950</v>
      </c>
      <c r="F31" s="249">
        <v>400</v>
      </c>
      <c r="G31" s="249">
        <v>400</v>
      </c>
      <c r="I31" s="249">
        <v>22</v>
      </c>
      <c r="J31" s="249">
        <v>86.09</v>
      </c>
      <c r="K31" s="249">
        <v>86.09</v>
      </c>
      <c r="L31" s="249" t="s">
        <v>476</v>
      </c>
      <c r="M31" s="249">
        <v>86.09</v>
      </c>
    </row>
    <row r="32" spans="1:13" x14ac:dyDescent="0.25">
      <c r="A32" s="249">
        <v>23</v>
      </c>
      <c r="B32" s="249" t="s">
        <v>485</v>
      </c>
      <c r="C32" s="250">
        <v>43676</v>
      </c>
      <c r="F32" s="249">
        <v>400</v>
      </c>
      <c r="G32" s="249">
        <v>400</v>
      </c>
      <c r="I32" s="249">
        <v>22</v>
      </c>
      <c r="J32" s="249">
        <v>174.43</v>
      </c>
      <c r="K32" s="249">
        <v>174.43</v>
      </c>
      <c r="L32" s="249" t="s">
        <v>467</v>
      </c>
      <c r="M32" s="249">
        <v>174.43</v>
      </c>
    </row>
    <row r="33" spans="1:13" x14ac:dyDescent="0.25">
      <c r="A33" s="249">
        <v>24</v>
      </c>
      <c r="B33" s="249" t="s">
        <v>487</v>
      </c>
      <c r="C33" s="250">
        <v>39150</v>
      </c>
      <c r="F33" s="249">
        <v>400</v>
      </c>
      <c r="G33" s="249">
        <v>400</v>
      </c>
      <c r="I33" s="249">
        <v>13</v>
      </c>
      <c r="J33" s="249">
        <v>81.38</v>
      </c>
      <c r="K33" s="249">
        <v>81.38</v>
      </c>
      <c r="L33" s="249" t="s">
        <v>476</v>
      </c>
      <c r="M33" s="249">
        <v>81.38</v>
      </c>
    </row>
    <row r="34" spans="1:13" x14ac:dyDescent="0.25">
      <c r="A34" s="249">
        <v>25</v>
      </c>
      <c r="B34" s="249" t="s">
        <v>632</v>
      </c>
      <c r="C34" s="250">
        <v>44487</v>
      </c>
      <c r="G34" s="249">
        <v>400</v>
      </c>
      <c r="I34" s="249">
        <v>21</v>
      </c>
      <c r="J34" s="249">
        <v>169.39</v>
      </c>
      <c r="K34" s="249">
        <v>169.39</v>
      </c>
      <c r="L34" s="249" t="s">
        <v>467</v>
      </c>
      <c r="M34" s="249">
        <v>169.39</v>
      </c>
    </row>
    <row r="35" spans="1:13" x14ac:dyDescent="0.25">
      <c r="A35" s="249">
        <v>26</v>
      </c>
      <c r="B35" s="249" t="s">
        <v>629</v>
      </c>
      <c r="C35" s="250">
        <v>44468</v>
      </c>
      <c r="G35" s="249">
        <v>400</v>
      </c>
      <c r="I35" s="249">
        <v>9</v>
      </c>
      <c r="J35" s="249">
        <v>71.8</v>
      </c>
      <c r="K35" s="249">
        <v>71.8</v>
      </c>
      <c r="L35" s="249" t="s">
        <v>476</v>
      </c>
      <c r="M35" s="249">
        <v>71.8</v>
      </c>
    </row>
    <row r="36" spans="1:13" x14ac:dyDescent="0.25">
      <c r="A36" s="249">
        <v>27</v>
      </c>
      <c r="B36" s="249" t="s">
        <v>488</v>
      </c>
      <c r="C36" s="250">
        <v>43778</v>
      </c>
      <c r="F36" s="249">
        <v>400</v>
      </c>
      <c r="G36" s="249">
        <v>400</v>
      </c>
      <c r="I36" s="249">
        <v>14</v>
      </c>
      <c r="J36" s="249">
        <v>117.91</v>
      </c>
      <c r="K36" s="249">
        <v>117.91</v>
      </c>
      <c r="L36" s="249" t="s">
        <v>476</v>
      </c>
      <c r="M36" s="249">
        <v>117.91</v>
      </c>
    </row>
    <row r="37" spans="1:13" x14ac:dyDescent="0.25">
      <c r="A37" s="249">
        <v>28</v>
      </c>
      <c r="B37" s="249" t="s">
        <v>489</v>
      </c>
      <c r="C37" s="250">
        <v>36704</v>
      </c>
      <c r="F37" s="249">
        <v>400</v>
      </c>
      <c r="G37" s="249">
        <v>400</v>
      </c>
      <c r="I37" s="249">
        <v>14</v>
      </c>
      <c r="J37" s="249">
        <v>107.22</v>
      </c>
      <c r="K37" s="249">
        <v>107.22</v>
      </c>
      <c r="L37" s="249" t="s">
        <v>476</v>
      </c>
      <c r="M37" s="249">
        <v>107.22</v>
      </c>
    </row>
    <row r="38" spans="1:13" x14ac:dyDescent="0.25">
      <c r="A38" s="249">
        <v>29</v>
      </c>
      <c r="B38" s="249" t="s">
        <v>491</v>
      </c>
      <c r="C38" s="250">
        <v>39664</v>
      </c>
      <c r="F38" s="249">
        <v>400</v>
      </c>
      <c r="G38" s="249">
        <v>400</v>
      </c>
      <c r="I38" s="249">
        <v>17</v>
      </c>
      <c r="J38" s="249">
        <v>123.33</v>
      </c>
      <c r="K38" s="249">
        <v>123.33</v>
      </c>
      <c r="L38" s="249" t="s">
        <v>476</v>
      </c>
      <c r="M38" s="249">
        <v>123.33</v>
      </c>
    </row>
    <row r="39" spans="1:13" x14ac:dyDescent="0.25">
      <c r="A39" s="249">
        <v>30</v>
      </c>
      <c r="B39" s="249" t="s">
        <v>492</v>
      </c>
      <c r="C39" s="250">
        <v>41115</v>
      </c>
      <c r="F39" s="249">
        <v>500</v>
      </c>
      <c r="G39" s="249">
        <v>500</v>
      </c>
      <c r="I39" s="249">
        <v>6</v>
      </c>
      <c r="J39" s="249">
        <v>21</v>
      </c>
      <c r="K39" s="249">
        <v>21</v>
      </c>
      <c r="L39" s="249" t="s">
        <v>476</v>
      </c>
      <c r="M39" s="249">
        <v>21</v>
      </c>
    </row>
    <row r="40" spans="1:13" x14ac:dyDescent="0.25">
      <c r="A40" s="249">
        <v>31</v>
      </c>
      <c r="B40" s="249" t="s">
        <v>493</v>
      </c>
      <c r="C40" s="250">
        <v>39476</v>
      </c>
      <c r="F40" s="249">
        <v>600</v>
      </c>
      <c r="G40" s="249">
        <v>600</v>
      </c>
      <c r="I40" s="249">
        <v>16</v>
      </c>
      <c r="J40" s="249">
        <v>142.32</v>
      </c>
      <c r="K40" s="249">
        <v>142.32</v>
      </c>
      <c r="L40" s="249" t="s">
        <v>467</v>
      </c>
      <c r="M40" s="249">
        <v>142.32</v>
      </c>
    </row>
    <row r="41" spans="1:13" x14ac:dyDescent="0.25">
      <c r="A41" s="249">
        <v>32</v>
      </c>
      <c r="B41" s="249" t="s">
        <v>503</v>
      </c>
      <c r="C41" s="250">
        <v>42856</v>
      </c>
      <c r="E41" s="249" t="s">
        <v>349</v>
      </c>
      <c r="F41" s="249">
        <v>500</v>
      </c>
      <c r="G41" s="249">
        <v>500</v>
      </c>
      <c r="I41" s="249">
        <v>0</v>
      </c>
      <c r="J41" s="249">
        <v>0</v>
      </c>
      <c r="K41" s="249">
        <v>0</v>
      </c>
      <c r="L41" s="249" t="s">
        <v>476</v>
      </c>
      <c r="M41" s="249">
        <v>0</v>
      </c>
    </row>
    <row r="42" spans="1:13" x14ac:dyDescent="0.25">
      <c r="A42" s="249">
        <v>33</v>
      </c>
      <c r="B42" s="249" t="s">
        <v>496</v>
      </c>
      <c r="C42" s="250">
        <v>41030</v>
      </c>
      <c r="F42" s="249">
        <v>400</v>
      </c>
      <c r="G42" s="249">
        <v>400</v>
      </c>
      <c r="I42" s="249">
        <v>26</v>
      </c>
      <c r="J42" s="249">
        <v>182.51</v>
      </c>
      <c r="K42" s="249">
        <v>182.51</v>
      </c>
      <c r="L42" s="249" t="s">
        <v>467</v>
      </c>
      <c r="M42" s="249">
        <v>182.51</v>
      </c>
    </row>
    <row r="43" spans="1:13" x14ac:dyDescent="0.25">
      <c r="J43" s="249">
        <f>SUM(J10:J42)</f>
        <v>4133.4400000000005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B0728-AD7E-44C6-BEC3-D280A6775815}">
  <dimension ref="A1:M44"/>
  <sheetViews>
    <sheetView topLeftCell="A33" workbookViewId="0">
      <selection activeCell="M44" sqref="A1:M44"/>
    </sheetView>
  </sheetViews>
  <sheetFormatPr defaultColWidth="8.83203125" defaultRowHeight="15" x14ac:dyDescent="0.25"/>
  <cols>
    <col min="1" max="2" width="8.83203125" style="251"/>
    <col min="3" max="3" width="16.5" style="251" customWidth="1"/>
    <col min="4" max="16384" width="8.83203125" style="251"/>
  </cols>
  <sheetData>
    <row r="1" spans="1:13" x14ac:dyDescent="0.25">
      <c r="A1" s="251" t="s">
        <v>446</v>
      </c>
    </row>
    <row r="2" spans="1:13" x14ac:dyDescent="0.25">
      <c r="A2" s="251" t="s">
        <v>664</v>
      </c>
    </row>
    <row r="3" spans="1:13" x14ac:dyDescent="0.25">
      <c r="A3" s="251" t="s">
        <v>448</v>
      </c>
      <c r="B3" s="251" t="s">
        <v>449</v>
      </c>
      <c r="C3" s="251" t="s">
        <v>423</v>
      </c>
      <c r="D3" s="251" t="s">
        <v>450</v>
      </c>
    </row>
    <row r="4" spans="1:13" x14ac:dyDescent="0.25">
      <c r="A4" s="251" t="s">
        <v>451</v>
      </c>
      <c r="B4" s="251">
        <v>19</v>
      </c>
      <c r="C4" s="251">
        <v>3095.04</v>
      </c>
      <c r="D4" s="251">
        <v>162.9</v>
      </c>
    </row>
    <row r="5" spans="1:13" x14ac:dyDescent="0.25">
      <c r="A5" s="251" t="s">
        <v>452</v>
      </c>
      <c r="B5" s="251">
        <v>13</v>
      </c>
      <c r="C5" s="251">
        <v>973.98</v>
      </c>
      <c r="D5" s="251">
        <v>74.92</v>
      </c>
    </row>
    <row r="6" spans="1:13" x14ac:dyDescent="0.25">
      <c r="A6" s="251" t="s">
        <v>453</v>
      </c>
      <c r="B6" s="251">
        <v>8</v>
      </c>
      <c r="C6" s="251" t="s">
        <v>454</v>
      </c>
      <c r="D6" s="251" t="s">
        <v>454</v>
      </c>
    </row>
    <row r="7" spans="1:13" x14ac:dyDescent="0.25">
      <c r="A7" s="251" t="s">
        <v>455</v>
      </c>
      <c r="B7" s="251">
        <v>27</v>
      </c>
      <c r="C7" s="251" t="s">
        <v>454</v>
      </c>
      <c r="D7" s="251" t="s">
        <v>454</v>
      </c>
    </row>
    <row r="9" spans="1:13" x14ac:dyDescent="0.25">
      <c r="A9" s="251" t="s">
        <v>456</v>
      </c>
      <c r="B9" s="251" t="s">
        <v>457</v>
      </c>
      <c r="C9" s="251" t="s">
        <v>160</v>
      </c>
      <c r="D9" s="251" t="s">
        <v>458</v>
      </c>
      <c r="E9" s="251" t="s">
        <v>459</v>
      </c>
      <c r="F9" s="251" t="s">
        <v>460</v>
      </c>
      <c r="G9" s="251" t="s">
        <v>461</v>
      </c>
      <c r="H9" s="251" t="s">
        <v>462</v>
      </c>
      <c r="I9" s="251" t="s">
        <v>463</v>
      </c>
      <c r="J9" s="251" t="s">
        <v>423</v>
      </c>
      <c r="K9" s="251" t="s">
        <v>450</v>
      </c>
      <c r="L9" s="251" t="s">
        <v>464</v>
      </c>
      <c r="M9" s="251" t="s">
        <v>665</v>
      </c>
    </row>
    <row r="10" spans="1:13" x14ac:dyDescent="0.25">
      <c r="A10" s="251">
        <v>1</v>
      </c>
      <c r="B10" s="251" t="s">
        <v>553</v>
      </c>
      <c r="C10" s="252">
        <v>44083</v>
      </c>
      <c r="G10" s="251">
        <v>400</v>
      </c>
      <c r="I10" s="251">
        <v>22</v>
      </c>
      <c r="J10" s="251">
        <v>178.54</v>
      </c>
      <c r="K10" s="251">
        <v>178.54</v>
      </c>
      <c r="L10" s="251" t="s">
        <v>467</v>
      </c>
      <c r="M10" s="251">
        <v>178.54</v>
      </c>
    </row>
    <row r="11" spans="1:13" x14ac:dyDescent="0.25">
      <c r="A11" s="251">
        <v>2</v>
      </c>
      <c r="B11" s="251" t="s">
        <v>466</v>
      </c>
      <c r="C11" s="252">
        <v>41407</v>
      </c>
      <c r="F11" s="251">
        <v>600</v>
      </c>
      <c r="G11" s="251">
        <v>600</v>
      </c>
      <c r="I11" s="251">
        <v>20</v>
      </c>
      <c r="J11" s="251">
        <v>169.31</v>
      </c>
      <c r="K11" s="251">
        <v>169.31</v>
      </c>
      <c r="L11" s="251" t="s">
        <v>467</v>
      </c>
      <c r="M11" s="251">
        <v>169.31</v>
      </c>
    </row>
    <row r="12" spans="1:13" x14ac:dyDescent="0.25">
      <c r="A12" s="251">
        <v>3</v>
      </c>
      <c r="B12" s="251" t="s">
        <v>469</v>
      </c>
      <c r="C12" s="252">
        <v>38790</v>
      </c>
      <c r="F12" s="251">
        <v>400</v>
      </c>
      <c r="G12" s="251">
        <v>400</v>
      </c>
      <c r="I12" s="251">
        <v>16</v>
      </c>
      <c r="J12" s="251">
        <v>137.99</v>
      </c>
      <c r="K12" s="251">
        <v>137.99</v>
      </c>
      <c r="L12" s="251" t="s">
        <v>467</v>
      </c>
      <c r="M12" s="251">
        <v>137.99</v>
      </c>
    </row>
    <row r="13" spans="1:13" x14ac:dyDescent="0.25">
      <c r="A13" s="251">
        <v>4</v>
      </c>
      <c r="B13" s="251" t="s">
        <v>471</v>
      </c>
      <c r="C13" s="252">
        <v>42534</v>
      </c>
      <c r="F13" s="251">
        <v>600</v>
      </c>
      <c r="G13" s="251">
        <v>600</v>
      </c>
      <c r="I13" s="251">
        <v>18</v>
      </c>
      <c r="J13" s="251">
        <v>185.1</v>
      </c>
      <c r="K13" s="251">
        <v>185.1</v>
      </c>
      <c r="L13" s="251" t="s">
        <v>467</v>
      </c>
      <c r="M13" s="251">
        <v>185.1</v>
      </c>
    </row>
    <row r="14" spans="1:13" x14ac:dyDescent="0.25">
      <c r="A14" s="251">
        <v>5</v>
      </c>
      <c r="B14" s="251" t="s">
        <v>472</v>
      </c>
      <c r="C14" s="252">
        <v>38412</v>
      </c>
      <c r="F14" s="251">
        <v>600</v>
      </c>
      <c r="G14" s="251">
        <v>600</v>
      </c>
      <c r="I14" s="251">
        <v>18</v>
      </c>
      <c r="J14" s="251">
        <v>168.27</v>
      </c>
      <c r="K14" s="251">
        <v>168.27</v>
      </c>
      <c r="L14" s="251" t="s">
        <v>467</v>
      </c>
      <c r="M14" s="251">
        <v>168.27</v>
      </c>
    </row>
    <row r="15" spans="1:13" x14ac:dyDescent="0.25">
      <c r="A15" s="251">
        <v>6</v>
      </c>
      <c r="B15" s="251" t="s">
        <v>570</v>
      </c>
      <c r="C15" s="252">
        <v>38257</v>
      </c>
      <c r="F15" s="251">
        <v>600</v>
      </c>
      <c r="G15" s="251">
        <v>600</v>
      </c>
      <c r="I15" s="251">
        <v>22</v>
      </c>
      <c r="J15" s="251">
        <v>182.52</v>
      </c>
      <c r="K15" s="251">
        <v>182.52</v>
      </c>
      <c r="L15" s="251" t="s">
        <v>467</v>
      </c>
      <c r="M15" s="251">
        <v>182.52</v>
      </c>
    </row>
    <row r="16" spans="1:13" x14ac:dyDescent="0.25">
      <c r="A16" s="251">
        <v>7</v>
      </c>
      <c r="B16" s="251" t="s">
        <v>507</v>
      </c>
      <c r="C16" s="252">
        <v>43893</v>
      </c>
      <c r="E16" s="251" t="s">
        <v>347</v>
      </c>
      <c r="F16" s="251">
        <v>400</v>
      </c>
      <c r="G16" s="251">
        <v>400</v>
      </c>
      <c r="I16" s="251">
        <v>17</v>
      </c>
      <c r="J16" s="251">
        <v>139.32</v>
      </c>
      <c r="K16" s="251">
        <v>139.32</v>
      </c>
      <c r="L16" s="251" t="s">
        <v>467</v>
      </c>
      <c r="M16" s="251">
        <v>139.32</v>
      </c>
    </row>
    <row r="17" spans="1:13" x14ac:dyDescent="0.25">
      <c r="A17" s="251">
        <v>8</v>
      </c>
      <c r="B17" s="251" t="s">
        <v>542</v>
      </c>
      <c r="C17" s="252">
        <v>44018</v>
      </c>
      <c r="F17" s="251">
        <v>400</v>
      </c>
      <c r="I17" s="251">
        <v>21</v>
      </c>
      <c r="J17" s="251">
        <v>174.71</v>
      </c>
      <c r="K17" s="251">
        <v>174.71</v>
      </c>
      <c r="L17" s="251" t="s">
        <v>467</v>
      </c>
      <c r="M17" s="251">
        <v>174.71</v>
      </c>
    </row>
    <row r="18" spans="1:13" x14ac:dyDescent="0.25">
      <c r="A18" s="251">
        <v>9</v>
      </c>
      <c r="B18" s="251" t="s">
        <v>625</v>
      </c>
      <c r="C18" s="252">
        <v>44414</v>
      </c>
      <c r="G18" s="251">
        <v>300</v>
      </c>
      <c r="I18" s="251">
        <v>0</v>
      </c>
      <c r="J18" s="251">
        <v>0</v>
      </c>
      <c r="K18" s="251">
        <v>0</v>
      </c>
      <c r="L18" s="251" t="s">
        <v>476</v>
      </c>
      <c r="M18" s="251">
        <v>0</v>
      </c>
    </row>
    <row r="19" spans="1:13" x14ac:dyDescent="0.25">
      <c r="A19" s="251">
        <v>10</v>
      </c>
      <c r="B19" s="251" t="s">
        <v>477</v>
      </c>
      <c r="C19" s="252">
        <v>39084</v>
      </c>
      <c r="F19" s="251">
        <v>400</v>
      </c>
      <c r="G19" s="251">
        <v>400</v>
      </c>
      <c r="I19" s="251">
        <v>18</v>
      </c>
      <c r="J19" s="251">
        <v>148.43</v>
      </c>
      <c r="K19" s="251">
        <v>148.43</v>
      </c>
      <c r="L19" s="251" t="s">
        <v>467</v>
      </c>
      <c r="M19" s="251">
        <v>148.43</v>
      </c>
    </row>
    <row r="20" spans="1:13" x14ac:dyDescent="0.25">
      <c r="A20" s="251">
        <v>11</v>
      </c>
      <c r="B20" s="251" t="s">
        <v>478</v>
      </c>
      <c r="C20" s="252">
        <v>43003</v>
      </c>
      <c r="F20" s="251">
        <v>400</v>
      </c>
      <c r="G20" s="251">
        <v>400</v>
      </c>
      <c r="I20" s="251">
        <v>18</v>
      </c>
      <c r="J20" s="251">
        <v>129.75</v>
      </c>
      <c r="K20" s="251">
        <v>129.75</v>
      </c>
      <c r="L20" s="251" t="s">
        <v>476</v>
      </c>
      <c r="M20" s="251">
        <v>129.75</v>
      </c>
    </row>
    <row r="21" spans="1:13" x14ac:dyDescent="0.25">
      <c r="A21" s="251">
        <v>12</v>
      </c>
      <c r="B21" s="251" t="s">
        <v>543</v>
      </c>
      <c r="C21" s="252">
        <v>43726</v>
      </c>
      <c r="F21" s="251">
        <v>400</v>
      </c>
      <c r="G21" s="251">
        <v>400</v>
      </c>
      <c r="I21" s="251">
        <v>18</v>
      </c>
      <c r="J21" s="251">
        <v>146.09</v>
      </c>
      <c r="K21" s="251">
        <v>146.09</v>
      </c>
      <c r="L21" s="251" t="s">
        <v>467</v>
      </c>
      <c r="M21" s="251">
        <v>146.09</v>
      </c>
    </row>
    <row r="22" spans="1:13" x14ac:dyDescent="0.25">
      <c r="A22" s="251">
        <v>13</v>
      </c>
      <c r="B22" s="251" t="s">
        <v>479</v>
      </c>
      <c r="C22" s="252">
        <v>41162</v>
      </c>
      <c r="F22" s="251">
        <v>400</v>
      </c>
      <c r="G22" s="251">
        <v>400</v>
      </c>
      <c r="I22" s="251">
        <v>17</v>
      </c>
      <c r="J22" s="251">
        <v>146.5</v>
      </c>
      <c r="K22" s="251">
        <v>146.5</v>
      </c>
      <c r="L22" s="251" t="s">
        <v>467</v>
      </c>
      <c r="M22" s="251">
        <v>146.5</v>
      </c>
    </row>
    <row r="23" spans="1:13" x14ac:dyDescent="0.25">
      <c r="A23" s="251">
        <v>14</v>
      </c>
      <c r="B23" s="251" t="s">
        <v>571</v>
      </c>
      <c r="C23" s="252">
        <v>44153</v>
      </c>
      <c r="F23" s="251">
        <v>600</v>
      </c>
      <c r="G23" s="251">
        <v>600</v>
      </c>
      <c r="I23" s="251">
        <v>17</v>
      </c>
      <c r="J23" s="251">
        <v>141.07</v>
      </c>
      <c r="K23" s="251">
        <v>141.07</v>
      </c>
      <c r="L23" s="251" t="s">
        <v>467</v>
      </c>
      <c r="M23" s="251">
        <v>141.07</v>
      </c>
    </row>
    <row r="24" spans="1:13" x14ac:dyDescent="0.25">
      <c r="A24" s="251">
        <v>15</v>
      </c>
      <c r="B24" s="251" t="s">
        <v>563</v>
      </c>
      <c r="C24" s="252">
        <v>44116</v>
      </c>
      <c r="G24" s="251">
        <v>300</v>
      </c>
      <c r="I24" s="251">
        <v>0</v>
      </c>
      <c r="J24" s="251">
        <v>0</v>
      </c>
      <c r="K24" s="251">
        <v>0</v>
      </c>
      <c r="L24" s="251" t="s">
        <v>476</v>
      </c>
      <c r="M24" s="251">
        <v>0</v>
      </c>
    </row>
    <row r="25" spans="1:13" x14ac:dyDescent="0.25">
      <c r="A25" s="251">
        <v>16</v>
      </c>
      <c r="B25" s="251" t="s">
        <v>666</v>
      </c>
      <c r="C25" s="252">
        <v>44439</v>
      </c>
      <c r="G25" s="251">
        <v>400</v>
      </c>
      <c r="I25" s="251">
        <v>22</v>
      </c>
      <c r="J25" s="251">
        <v>158.78</v>
      </c>
      <c r="K25" s="251">
        <v>158.78</v>
      </c>
      <c r="L25" s="251" t="s">
        <v>467</v>
      </c>
      <c r="M25" s="251">
        <v>158.78</v>
      </c>
    </row>
    <row r="26" spans="1:13" x14ac:dyDescent="0.25">
      <c r="A26" s="251">
        <v>17</v>
      </c>
      <c r="B26" s="251" t="s">
        <v>481</v>
      </c>
      <c r="C26" s="252">
        <v>39281</v>
      </c>
      <c r="F26" s="251">
        <v>600</v>
      </c>
      <c r="G26" s="251">
        <v>600</v>
      </c>
      <c r="I26" s="251">
        <v>13</v>
      </c>
      <c r="J26" s="251">
        <v>110.05</v>
      </c>
      <c r="K26" s="251">
        <v>110.05</v>
      </c>
      <c r="L26" s="251" t="s">
        <v>476</v>
      </c>
      <c r="M26" s="251">
        <v>110.05</v>
      </c>
    </row>
    <row r="27" spans="1:13" x14ac:dyDescent="0.25">
      <c r="A27" s="251">
        <v>18</v>
      </c>
      <c r="B27" s="251" t="s">
        <v>482</v>
      </c>
      <c r="C27" s="252">
        <v>36578</v>
      </c>
      <c r="F27" s="251">
        <v>400</v>
      </c>
      <c r="G27" s="251">
        <v>400</v>
      </c>
      <c r="I27" s="251">
        <v>18</v>
      </c>
      <c r="J27" s="251">
        <v>143.83000000000001</v>
      </c>
      <c r="K27" s="251">
        <v>143.83000000000001</v>
      </c>
      <c r="L27" s="251" t="s">
        <v>467</v>
      </c>
      <c r="M27" s="251">
        <v>143.83000000000001</v>
      </c>
    </row>
    <row r="28" spans="1:13" x14ac:dyDescent="0.25">
      <c r="A28" s="251">
        <v>19</v>
      </c>
      <c r="B28" s="251" t="s">
        <v>598</v>
      </c>
      <c r="C28" s="252">
        <v>44369</v>
      </c>
      <c r="G28" s="251">
        <v>600</v>
      </c>
      <c r="I28" s="251">
        <v>17</v>
      </c>
      <c r="J28" s="251">
        <v>121.08</v>
      </c>
      <c r="K28" s="251">
        <v>121.08</v>
      </c>
      <c r="L28" s="251" t="s">
        <v>476</v>
      </c>
      <c r="M28" s="251">
        <v>121.08</v>
      </c>
    </row>
    <row r="29" spans="1:13" x14ac:dyDescent="0.25">
      <c r="A29" s="251">
        <v>20</v>
      </c>
      <c r="B29" s="251" t="s">
        <v>483</v>
      </c>
      <c r="C29" s="252">
        <v>42856</v>
      </c>
      <c r="F29" s="251">
        <v>600</v>
      </c>
      <c r="G29" s="251">
        <v>600</v>
      </c>
      <c r="I29" s="251">
        <v>22</v>
      </c>
      <c r="J29" s="251">
        <v>188.41</v>
      </c>
      <c r="K29" s="251">
        <v>188.41</v>
      </c>
      <c r="L29" s="251" t="s">
        <v>467</v>
      </c>
      <c r="M29" s="251">
        <v>188.41</v>
      </c>
    </row>
    <row r="30" spans="1:13" x14ac:dyDescent="0.25">
      <c r="A30" s="251">
        <v>21</v>
      </c>
      <c r="B30" s="251" t="s">
        <v>484</v>
      </c>
      <c r="C30" s="252">
        <v>36950</v>
      </c>
      <c r="F30" s="251">
        <v>400</v>
      </c>
      <c r="G30" s="251">
        <v>400</v>
      </c>
      <c r="I30" s="251">
        <v>22</v>
      </c>
      <c r="J30" s="251">
        <v>64.91</v>
      </c>
      <c r="K30" s="251">
        <v>64.91</v>
      </c>
      <c r="L30" s="251" t="s">
        <v>476</v>
      </c>
      <c r="M30" s="251">
        <v>64.91</v>
      </c>
    </row>
    <row r="31" spans="1:13" x14ac:dyDescent="0.25">
      <c r="A31" s="251">
        <v>22</v>
      </c>
      <c r="B31" s="251" t="s">
        <v>485</v>
      </c>
      <c r="C31" s="252">
        <v>43676</v>
      </c>
      <c r="F31" s="251">
        <v>400</v>
      </c>
      <c r="G31" s="251">
        <v>400</v>
      </c>
      <c r="I31" s="251">
        <v>22</v>
      </c>
      <c r="J31" s="251">
        <v>172.94</v>
      </c>
      <c r="K31" s="251">
        <v>172.94</v>
      </c>
      <c r="L31" s="251" t="s">
        <v>467</v>
      </c>
      <c r="M31" s="251">
        <v>172.94</v>
      </c>
    </row>
    <row r="32" spans="1:13" x14ac:dyDescent="0.25">
      <c r="A32" s="251">
        <v>23</v>
      </c>
      <c r="B32" s="251" t="s">
        <v>487</v>
      </c>
      <c r="C32" s="252">
        <v>39150</v>
      </c>
      <c r="F32" s="251">
        <v>400</v>
      </c>
      <c r="G32" s="251">
        <v>400</v>
      </c>
      <c r="I32" s="251">
        <v>16</v>
      </c>
      <c r="J32" s="251">
        <v>106.28</v>
      </c>
      <c r="K32" s="251">
        <v>106.28</v>
      </c>
      <c r="L32" s="251" t="s">
        <v>476</v>
      </c>
      <c r="M32" s="251">
        <v>106.28</v>
      </c>
    </row>
    <row r="33" spans="1:13" x14ac:dyDescent="0.25">
      <c r="A33" s="251">
        <v>24</v>
      </c>
      <c r="B33" s="251" t="s">
        <v>632</v>
      </c>
      <c r="C33" s="252">
        <v>44487</v>
      </c>
      <c r="G33" s="251">
        <v>400</v>
      </c>
      <c r="I33" s="251">
        <v>22</v>
      </c>
      <c r="J33" s="251">
        <v>177.16</v>
      </c>
      <c r="K33" s="251">
        <v>177.16</v>
      </c>
      <c r="L33" s="251" t="s">
        <v>467</v>
      </c>
      <c r="M33" s="251">
        <v>177.16</v>
      </c>
    </row>
    <row r="34" spans="1:13" x14ac:dyDescent="0.25">
      <c r="A34" s="251">
        <v>25</v>
      </c>
      <c r="B34" s="251" t="s">
        <v>629</v>
      </c>
      <c r="C34" s="252">
        <v>44468</v>
      </c>
      <c r="G34" s="251">
        <v>400</v>
      </c>
      <c r="I34" s="251">
        <v>8</v>
      </c>
      <c r="J34" s="251">
        <v>65.23</v>
      </c>
      <c r="K34" s="251">
        <v>65.23</v>
      </c>
      <c r="L34" s="251" t="s">
        <v>476</v>
      </c>
      <c r="M34" s="251">
        <v>65.23</v>
      </c>
    </row>
    <row r="35" spans="1:13" x14ac:dyDescent="0.25">
      <c r="A35" s="251">
        <v>26</v>
      </c>
      <c r="B35" s="251" t="s">
        <v>488</v>
      </c>
      <c r="C35" s="252">
        <v>43778</v>
      </c>
      <c r="F35" s="251">
        <v>400</v>
      </c>
      <c r="G35" s="251">
        <v>400</v>
      </c>
      <c r="I35" s="251">
        <v>13</v>
      </c>
      <c r="J35" s="251">
        <v>109.15</v>
      </c>
      <c r="K35" s="251">
        <v>109.15</v>
      </c>
      <c r="L35" s="251" t="s">
        <v>476</v>
      </c>
      <c r="M35" s="251">
        <v>109.15</v>
      </c>
    </row>
    <row r="36" spans="1:13" x14ac:dyDescent="0.25">
      <c r="A36" s="251">
        <v>27</v>
      </c>
      <c r="B36" s="251" t="s">
        <v>489</v>
      </c>
      <c r="C36" s="252">
        <v>36704</v>
      </c>
      <c r="F36" s="251">
        <v>400</v>
      </c>
      <c r="G36" s="251">
        <v>400</v>
      </c>
      <c r="I36" s="251">
        <v>16</v>
      </c>
      <c r="J36" s="251">
        <v>126.5</v>
      </c>
      <c r="K36" s="251">
        <v>126.5</v>
      </c>
      <c r="L36" s="251" t="s">
        <v>476</v>
      </c>
      <c r="M36" s="251">
        <v>126.5</v>
      </c>
    </row>
    <row r="37" spans="1:13" x14ac:dyDescent="0.25">
      <c r="A37" s="251">
        <v>28</v>
      </c>
      <c r="B37" s="251" t="s">
        <v>491</v>
      </c>
      <c r="C37" s="252">
        <v>39664</v>
      </c>
      <c r="F37" s="251">
        <v>400</v>
      </c>
      <c r="G37" s="251">
        <v>400</v>
      </c>
      <c r="I37" s="251">
        <v>17</v>
      </c>
      <c r="J37" s="251">
        <v>127.03</v>
      </c>
      <c r="K37" s="251">
        <v>127.03</v>
      </c>
      <c r="L37" s="251" t="s">
        <v>476</v>
      </c>
      <c r="M37" s="251">
        <v>127.03</v>
      </c>
    </row>
    <row r="38" spans="1:13" x14ac:dyDescent="0.25">
      <c r="A38" s="251">
        <v>29</v>
      </c>
      <c r="B38" s="251" t="s">
        <v>492</v>
      </c>
      <c r="C38" s="252">
        <v>41115</v>
      </c>
      <c r="F38" s="251">
        <v>500</v>
      </c>
      <c r="G38" s="251">
        <v>500</v>
      </c>
      <c r="I38" s="251">
        <v>4</v>
      </c>
      <c r="J38" s="251">
        <v>14</v>
      </c>
      <c r="K38" s="251">
        <v>14</v>
      </c>
      <c r="L38" s="251" t="s">
        <v>476</v>
      </c>
      <c r="M38" s="251">
        <v>14</v>
      </c>
    </row>
    <row r="39" spans="1:13" x14ac:dyDescent="0.25">
      <c r="A39" s="251">
        <v>30</v>
      </c>
      <c r="B39" s="251" t="s">
        <v>493</v>
      </c>
      <c r="C39" s="252">
        <v>39476</v>
      </c>
      <c r="F39" s="251">
        <v>600</v>
      </c>
      <c r="G39" s="251">
        <v>600</v>
      </c>
      <c r="I39" s="251">
        <v>17</v>
      </c>
      <c r="J39" s="251">
        <v>153.25</v>
      </c>
      <c r="K39" s="251">
        <v>153.25</v>
      </c>
      <c r="L39" s="251" t="s">
        <v>467</v>
      </c>
      <c r="M39" s="251">
        <v>153.25</v>
      </c>
    </row>
    <row r="40" spans="1:13" x14ac:dyDescent="0.25">
      <c r="A40" s="251">
        <v>31</v>
      </c>
      <c r="B40" s="251" t="s">
        <v>503</v>
      </c>
      <c r="C40" s="252">
        <v>42856</v>
      </c>
      <c r="E40" s="251" t="s">
        <v>349</v>
      </c>
      <c r="F40" s="251">
        <v>500</v>
      </c>
      <c r="G40" s="251">
        <v>500</v>
      </c>
      <c r="I40" s="251">
        <v>0</v>
      </c>
      <c r="J40" s="251">
        <v>0</v>
      </c>
      <c r="K40" s="251">
        <v>0</v>
      </c>
      <c r="L40" s="251" t="s">
        <v>476</v>
      </c>
      <c r="M40" s="251">
        <v>0</v>
      </c>
    </row>
    <row r="41" spans="1:13" x14ac:dyDescent="0.25">
      <c r="A41" s="251">
        <v>32</v>
      </c>
      <c r="B41" s="251" t="s">
        <v>496</v>
      </c>
      <c r="C41" s="252">
        <v>41030</v>
      </c>
      <c r="F41" s="251">
        <v>400</v>
      </c>
      <c r="G41" s="251">
        <v>400</v>
      </c>
      <c r="I41" s="251">
        <v>27</v>
      </c>
      <c r="J41" s="251">
        <v>182.82</v>
      </c>
      <c r="K41" s="251">
        <v>182.82</v>
      </c>
      <c r="L41" s="251" t="s">
        <v>467</v>
      </c>
      <c r="M41" s="251">
        <v>182.82</v>
      </c>
    </row>
    <row r="42" spans="1:13" x14ac:dyDescent="0.25">
      <c r="J42" s="251">
        <f>SUM(J10:J41)</f>
        <v>4069.0200000000004</v>
      </c>
    </row>
    <row r="43" spans="1:13" x14ac:dyDescent="0.25">
      <c r="B43" s="251" t="s">
        <v>669</v>
      </c>
      <c r="J43" s="251">
        <v>73.22</v>
      </c>
    </row>
    <row r="44" spans="1:13" x14ac:dyDescent="0.25">
      <c r="J44" s="251">
        <f>SUM(J42:J43)</f>
        <v>4142.2400000000007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7E26-7AA7-433B-BE9B-4698807F0E4D}">
  <dimension ref="A1:M43"/>
  <sheetViews>
    <sheetView topLeftCell="A22" workbookViewId="0">
      <selection activeCell="K44" sqref="K44"/>
    </sheetView>
  </sheetViews>
  <sheetFormatPr defaultColWidth="8.83203125" defaultRowHeight="15" x14ac:dyDescent="0.25"/>
  <cols>
    <col min="1" max="16384" width="8.83203125" style="254"/>
  </cols>
  <sheetData>
    <row r="1" spans="1:13" x14ac:dyDescent="0.25">
      <c r="A1" s="254" t="s">
        <v>446</v>
      </c>
    </row>
    <row r="2" spans="1:13" x14ac:dyDescent="0.25">
      <c r="A2" s="254" t="s">
        <v>688</v>
      </c>
    </row>
    <row r="3" spans="1:13" x14ac:dyDescent="0.25">
      <c r="A3" s="254" t="s">
        <v>448</v>
      </c>
      <c r="B3" s="254" t="s">
        <v>449</v>
      </c>
      <c r="C3" s="254" t="s">
        <v>423</v>
      </c>
      <c r="D3" s="254" t="s">
        <v>450</v>
      </c>
    </row>
    <row r="4" spans="1:13" x14ac:dyDescent="0.25">
      <c r="A4" s="254" t="s">
        <v>451</v>
      </c>
      <c r="B4" s="254">
        <v>19</v>
      </c>
      <c r="C4" s="254">
        <v>2952.12</v>
      </c>
      <c r="D4" s="254">
        <v>155.37</v>
      </c>
    </row>
    <row r="5" spans="1:13" x14ac:dyDescent="0.25">
      <c r="A5" s="254" t="s">
        <v>452</v>
      </c>
      <c r="B5" s="254">
        <v>14</v>
      </c>
      <c r="C5" s="254">
        <v>889.46</v>
      </c>
      <c r="D5" s="254">
        <v>63.53</v>
      </c>
    </row>
    <row r="6" spans="1:13" x14ac:dyDescent="0.25">
      <c r="A6" s="254" t="s">
        <v>453</v>
      </c>
      <c r="B6" s="254">
        <v>7</v>
      </c>
      <c r="C6" s="254" t="s">
        <v>454</v>
      </c>
      <c r="D6" s="254" t="s">
        <v>454</v>
      </c>
    </row>
    <row r="7" spans="1:13" x14ac:dyDescent="0.25">
      <c r="A7" s="254" t="s">
        <v>455</v>
      </c>
      <c r="B7" s="254">
        <v>26</v>
      </c>
      <c r="C7" s="254" t="s">
        <v>454</v>
      </c>
      <c r="D7" s="254" t="s">
        <v>454</v>
      </c>
    </row>
    <row r="9" spans="1:13" x14ac:dyDescent="0.25">
      <c r="A9" s="254" t="s">
        <v>456</v>
      </c>
      <c r="B9" s="254" t="s">
        <v>457</v>
      </c>
      <c r="C9" s="254" t="s">
        <v>160</v>
      </c>
      <c r="D9" s="254" t="s">
        <v>458</v>
      </c>
      <c r="E9" s="254" t="s">
        <v>459</v>
      </c>
      <c r="F9" s="254" t="s">
        <v>460</v>
      </c>
      <c r="G9" s="254" t="s">
        <v>461</v>
      </c>
      <c r="H9" s="254" t="s">
        <v>462</v>
      </c>
      <c r="I9" s="254" t="s">
        <v>463</v>
      </c>
      <c r="J9" s="254" t="s">
        <v>423</v>
      </c>
      <c r="K9" s="254" t="s">
        <v>450</v>
      </c>
      <c r="L9" s="254" t="s">
        <v>464</v>
      </c>
      <c r="M9" s="254" t="s">
        <v>689</v>
      </c>
    </row>
    <row r="10" spans="1:13" x14ac:dyDescent="0.25">
      <c r="A10" s="254">
        <v>1</v>
      </c>
      <c r="B10" s="254" t="s">
        <v>553</v>
      </c>
      <c r="C10" s="255">
        <v>44083</v>
      </c>
      <c r="G10" s="254">
        <v>400</v>
      </c>
      <c r="I10" s="254">
        <v>21</v>
      </c>
      <c r="J10" s="254">
        <v>176.2</v>
      </c>
      <c r="K10" s="254">
        <v>176.2</v>
      </c>
      <c r="L10" s="254" t="s">
        <v>467</v>
      </c>
      <c r="M10" s="254">
        <v>176.2</v>
      </c>
    </row>
    <row r="11" spans="1:13" x14ac:dyDescent="0.25">
      <c r="A11" s="254">
        <v>2</v>
      </c>
      <c r="B11" s="254" t="s">
        <v>466</v>
      </c>
      <c r="C11" s="255">
        <v>41407</v>
      </c>
      <c r="F11" s="254">
        <v>600</v>
      </c>
      <c r="G11" s="254">
        <v>600</v>
      </c>
      <c r="I11" s="254">
        <v>22</v>
      </c>
      <c r="J11" s="254">
        <v>192.55</v>
      </c>
      <c r="K11" s="254">
        <v>192.55</v>
      </c>
      <c r="L11" s="254" t="s">
        <v>467</v>
      </c>
      <c r="M11" s="254">
        <v>192.55</v>
      </c>
    </row>
    <row r="12" spans="1:13" x14ac:dyDescent="0.25">
      <c r="A12" s="254">
        <v>3</v>
      </c>
      <c r="B12" s="254" t="s">
        <v>469</v>
      </c>
      <c r="C12" s="255">
        <v>38790</v>
      </c>
      <c r="F12" s="254">
        <v>400</v>
      </c>
      <c r="G12" s="254">
        <v>400</v>
      </c>
      <c r="I12" s="254">
        <v>16</v>
      </c>
      <c r="J12" s="254">
        <v>131.79</v>
      </c>
      <c r="K12" s="254">
        <v>131.79</v>
      </c>
      <c r="L12" s="254" t="s">
        <v>467</v>
      </c>
      <c r="M12" s="254">
        <v>131.79</v>
      </c>
    </row>
    <row r="13" spans="1:13" x14ac:dyDescent="0.25">
      <c r="A13" s="254">
        <v>4</v>
      </c>
      <c r="B13" s="254" t="s">
        <v>471</v>
      </c>
      <c r="C13" s="255">
        <v>42534</v>
      </c>
      <c r="F13" s="254">
        <v>600</v>
      </c>
      <c r="G13" s="254">
        <v>600</v>
      </c>
      <c r="I13" s="254">
        <v>16</v>
      </c>
      <c r="J13" s="254">
        <v>163.63999999999999</v>
      </c>
      <c r="K13" s="254">
        <v>163.63999999999999</v>
      </c>
      <c r="L13" s="254" t="s">
        <v>467</v>
      </c>
      <c r="M13" s="254">
        <v>163.63999999999999</v>
      </c>
    </row>
    <row r="14" spans="1:13" x14ac:dyDescent="0.25">
      <c r="A14" s="254">
        <v>5</v>
      </c>
      <c r="B14" s="254" t="s">
        <v>472</v>
      </c>
      <c r="C14" s="255">
        <v>38412</v>
      </c>
      <c r="F14" s="254">
        <v>600</v>
      </c>
      <c r="G14" s="254">
        <v>600</v>
      </c>
      <c r="I14" s="254">
        <v>16</v>
      </c>
      <c r="J14" s="254">
        <v>150.83000000000001</v>
      </c>
      <c r="K14" s="254">
        <v>150.83000000000001</v>
      </c>
      <c r="L14" s="254" t="s">
        <v>467</v>
      </c>
      <c r="M14" s="254">
        <v>150.83000000000001</v>
      </c>
    </row>
    <row r="15" spans="1:13" x14ac:dyDescent="0.25">
      <c r="A15" s="254">
        <v>6</v>
      </c>
      <c r="B15" s="254" t="s">
        <v>570</v>
      </c>
      <c r="C15" s="255">
        <v>38257</v>
      </c>
      <c r="F15" s="254">
        <v>600</v>
      </c>
      <c r="G15" s="254">
        <v>600</v>
      </c>
      <c r="I15" s="254">
        <v>21</v>
      </c>
      <c r="J15" s="254">
        <v>172.7</v>
      </c>
      <c r="K15" s="254">
        <v>172.7</v>
      </c>
      <c r="L15" s="254" t="s">
        <v>467</v>
      </c>
      <c r="M15" s="254">
        <v>172.7</v>
      </c>
    </row>
    <row r="16" spans="1:13" x14ac:dyDescent="0.25">
      <c r="A16" s="254">
        <v>7</v>
      </c>
      <c r="B16" s="254" t="s">
        <v>507</v>
      </c>
      <c r="C16" s="255">
        <v>43893</v>
      </c>
      <c r="E16" s="254" t="s">
        <v>347</v>
      </c>
      <c r="F16" s="254">
        <v>400</v>
      </c>
      <c r="G16" s="254">
        <v>400</v>
      </c>
      <c r="I16" s="254">
        <v>15</v>
      </c>
      <c r="J16" s="254">
        <v>122.34</v>
      </c>
      <c r="K16" s="254">
        <v>122.34</v>
      </c>
      <c r="L16" s="254" t="s">
        <v>476</v>
      </c>
      <c r="M16" s="254">
        <v>122.34</v>
      </c>
    </row>
    <row r="17" spans="1:13" x14ac:dyDescent="0.25">
      <c r="A17" s="254">
        <v>8</v>
      </c>
      <c r="B17" s="254" t="s">
        <v>542</v>
      </c>
      <c r="C17" s="255">
        <v>44018</v>
      </c>
      <c r="F17" s="254">
        <v>400</v>
      </c>
      <c r="I17" s="254">
        <v>20</v>
      </c>
      <c r="J17" s="254">
        <v>161.16999999999999</v>
      </c>
      <c r="K17" s="254">
        <v>161.16999999999999</v>
      </c>
      <c r="L17" s="254" t="s">
        <v>467</v>
      </c>
      <c r="M17" s="254">
        <v>161.16999999999999</v>
      </c>
    </row>
    <row r="18" spans="1:13" x14ac:dyDescent="0.25">
      <c r="A18" s="254">
        <v>9</v>
      </c>
      <c r="B18" s="254" t="s">
        <v>625</v>
      </c>
      <c r="C18" s="255">
        <v>44414</v>
      </c>
      <c r="G18" s="254">
        <v>300</v>
      </c>
      <c r="I18" s="254">
        <v>0</v>
      </c>
      <c r="J18" s="254">
        <v>0</v>
      </c>
      <c r="K18" s="254">
        <v>0</v>
      </c>
      <c r="L18" s="254" t="s">
        <v>476</v>
      </c>
      <c r="M18" s="254">
        <v>0</v>
      </c>
    </row>
    <row r="19" spans="1:13" x14ac:dyDescent="0.25">
      <c r="A19" s="254">
        <v>10</v>
      </c>
      <c r="B19" s="254" t="s">
        <v>477</v>
      </c>
      <c r="C19" s="255">
        <v>39084</v>
      </c>
      <c r="F19" s="254">
        <v>400</v>
      </c>
      <c r="G19" s="254">
        <v>400</v>
      </c>
      <c r="I19" s="254">
        <v>17</v>
      </c>
      <c r="J19" s="254">
        <v>147.02000000000001</v>
      </c>
      <c r="K19" s="254">
        <v>147.02000000000001</v>
      </c>
      <c r="L19" s="254" t="s">
        <v>467</v>
      </c>
      <c r="M19" s="254">
        <v>147.02000000000001</v>
      </c>
    </row>
    <row r="20" spans="1:13" x14ac:dyDescent="0.25">
      <c r="A20" s="254">
        <v>11</v>
      </c>
      <c r="B20" s="254" t="s">
        <v>478</v>
      </c>
      <c r="C20" s="255">
        <v>43003</v>
      </c>
      <c r="F20" s="254">
        <v>400</v>
      </c>
      <c r="G20" s="254">
        <v>400</v>
      </c>
      <c r="I20" s="254">
        <v>17</v>
      </c>
      <c r="J20" s="254">
        <v>136.96</v>
      </c>
      <c r="K20" s="254">
        <v>136.96</v>
      </c>
      <c r="L20" s="254" t="s">
        <v>467</v>
      </c>
      <c r="M20" s="254">
        <v>136.96</v>
      </c>
    </row>
    <row r="21" spans="1:13" x14ac:dyDescent="0.25">
      <c r="A21" s="254">
        <v>12</v>
      </c>
      <c r="B21" s="254" t="s">
        <v>543</v>
      </c>
      <c r="C21" s="255">
        <v>43726</v>
      </c>
      <c r="F21" s="254">
        <v>400</v>
      </c>
      <c r="G21" s="254">
        <v>400</v>
      </c>
      <c r="I21" s="254">
        <v>17</v>
      </c>
      <c r="J21" s="254">
        <v>135.94999999999999</v>
      </c>
      <c r="K21" s="254">
        <v>135.94999999999999</v>
      </c>
      <c r="L21" s="254" t="s">
        <v>467</v>
      </c>
      <c r="M21" s="254">
        <v>135.94999999999999</v>
      </c>
    </row>
    <row r="22" spans="1:13" x14ac:dyDescent="0.25">
      <c r="A22" s="254">
        <v>13</v>
      </c>
      <c r="B22" s="254" t="s">
        <v>479</v>
      </c>
      <c r="C22" s="255">
        <v>41162</v>
      </c>
      <c r="F22" s="254">
        <v>400</v>
      </c>
      <c r="G22" s="254">
        <v>400</v>
      </c>
      <c r="I22" s="254">
        <v>17</v>
      </c>
      <c r="J22" s="254">
        <v>147.97999999999999</v>
      </c>
      <c r="K22" s="254">
        <v>147.97999999999999</v>
      </c>
      <c r="L22" s="254" t="s">
        <v>467</v>
      </c>
      <c r="M22" s="254">
        <v>147.97999999999999</v>
      </c>
    </row>
    <row r="23" spans="1:13" x14ac:dyDescent="0.25">
      <c r="A23" s="254">
        <v>14</v>
      </c>
      <c r="B23" s="254" t="s">
        <v>571</v>
      </c>
      <c r="C23" s="255">
        <v>44153</v>
      </c>
      <c r="F23" s="254">
        <v>600</v>
      </c>
      <c r="G23" s="254">
        <v>600</v>
      </c>
      <c r="I23" s="254">
        <v>20</v>
      </c>
      <c r="J23" s="254">
        <v>140.72</v>
      </c>
      <c r="K23" s="254">
        <v>140.72</v>
      </c>
      <c r="L23" s="254" t="s">
        <v>467</v>
      </c>
      <c r="M23" s="254">
        <v>140.72</v>
      </c>
    </row>
    <row r="24" spans="1:13" x14ac:dyDescent="0.25">
      <c r="A24" s="254">
        <v>15</v>
      </c>
      <c r="B24" s="254" t="s">
        <v>563</v>
      </c>
      <c r="C24" s="255">
        <v>44116</v>
      </c>
      <c r="G24" s="254">
        <v>300</v>
      </c>
      <c r="I24" s="254">
        <v>0</v>
      </c>
      <c r="J24" s="254">
        <v>0</v>
      </c>
      <c r="K24" s="254">
        <v>0</v>
      </c>
      <c r="L24" s="254" t="s">
        <v>476</v>
      </c>
      <c r="M24" s="254">
        <v>0</v>
      </c>
    </row>
    <row r="25" spans="1:13" x14ac:dyDescent="0.25">
      <c r="A25" s="254">
        <v>16</v>
      </c>
      <c r="B25" s="254" t="s">
        <v>666</v>
      </c>
      <c r="C25" s="255">
        <v>44439</v>
      </c>
      <c r="G25" s="254">
        <v>400</v>
      </c>
      <c r="I25" s="254">
        <v>21</v>
      </c>
      <c r="J25" s="254">
        <v>148.63</v>
      </c>
      <c r="K25" s="254">
        <v>148.63</v>
      </c>
      <c r="L25" s="254" t="s">
        <v>467</v>
      </c>
      <c r="M25" s="254">
        <v>148.63</v>
      </c>
    </row>
    <row r="26" spans="1:13" x14ac:dyDescent="0.25">
      <c r="A26" s="254">
        <v>17</v>
      </c>
      <c r="B26" s="254" t="s">
        <v>481</v>
      </c>
      <c r="C26" s="255">
        <v>39281</v>
      </c>
      <c r="F26" s="254">
        <v>600</v>
      </c>
      <c r="G26" s="254">
        <v>600</v>
      </c>
      <c r="I26" s="254">
        <v>15</v>
      </c>
      <c r="J26" s="254">
        <v>136.09</v>
      </c>
      <c r="K26" s="254">
        <v>136.09</v>
      </c>
      <c r="L26" s="254" t="s">
        <v>467</v>
      </c>
      <c r="M26" s="254">
        <v>136.09</v>
      </c>
    </row>
    <row r="27" spans="1:13" x14ac:dyDescent="0.25">
      <c r="A27" s="254">
        <v>18</v>
      </c>
      <c r="B27" s="254" t="s">
        <v>482</v>
      </c>
      <c r="C27" s="255">
        <v>36578</v>
      </c>
      <c r="F27" s="254">
        <v>400</v>
      </c>
      <c r="G27" s="254">
        <v>400</v>
      </c>
      <c r="I27" s="254">
        <v>16</v>
      </c>
      <c r="J27" s="254">
        <v>132.35</v>
      </c>
      <c r="K27" s="254">
        <v>132.35</v>
      </c>
      <c r="L27" s="254" t="s">
        <v>467</v>
      </c>
      <c r="M27" s="254">
        <v>132.35</v>
      </c>
    </row>
    <row r="28" spans="1:13" x14ac:dyDescent="0.25">
      <c r="A28" s="254">
        <v>19</v>
      </c>
      <c r="B28" s="254" t="s">
        <v>598</v>
      </c>
      <c r="C28" s="255">
        <v>44369</v>
      </c>
      <c r="G28" s="254">
        <v>600</v>
      </c>
      <c r="I28" s="254">
        <v>13</v>
      </c>
      <c r="J28" s="254">
        <v>103.49</v>
      </c>
      <c r="K28" s="254">
        <v>103.49</v>
      </c>
      <c r="L28" s="254" t="s">
        <v>476</v>
      </c>
      <c r="M28" s="254">
        <v>103.49</v>
      </c>
    </row>
    <row r="29" spans="1:13" x14ac:dyDescent="0.25">
      <c r="A29" s="254">
        <v>20</v>
      </c>
      <c r="B29" s="254" t="s">
        <v>483</v>
      </c>
      <c r="C29" s="255">
        <v>42856</v>
      </c>
      <c r="F29" s="254">
        <v>600</v>
      </c>
      <c r="G29" s="254">
        <v>600</v>
      </c>
      <c r="I29" s="254">
        <v>21</v>
      </c>
      <c r="J29" s="254">
        <v>181.35</v>
      </c>
      <c r="K29" s="254">
        <v>181.35</v>
      </c>
      <c r="L29" s="254" t="s">
        <v>467</v>
      </c>
      <c r="M29" s="254">
        <v>181.35</v>
      </c>
    </row>
    <row r="30" spans="1:13" x14ac:dyDescent="0.25">
      <c r="A30" s="254">
        <v>21</v>
      </c>
      <c r="B30" s="254" t="s">
        <v>484</v>
      </c>
      <c r="C30" s="255">
        <v>36950</v>
      </c>
      <c r="F30" s="254">
        <v>400</v>
      </c>
      <c r="G30" s="254">
        <v>400</v>
      </c>
      <c r="I30" s="254">
        <v>21</v>
      </c>
      <c r="J30" s="254">
        <v>68.180000000000007</v>
      </c>
      <c r="K30" s="254">
        <v>68.180000000000007</v>
      </c>
      <c r="L30" s="254" t="s">
        <v>476</v>
      </c>
      <c r="M30" s="254">
        <v>68.180000000000007</v>
      </c>
    </row>
    <row r="31" spans="1:13" x14ac:dyDescent="0.25">
      <c r="A31" s="254">
        <v>22</v>
      </c>
      <c r="B31" s="254" t="s">
        <v>485</v>
      </c>
      <c r="C31" s="255">
        <v>43676</v>
      </c>
      <c r="F31" s="254">
        <v>400</v>
      </c>
      <c r="G31" s="254">
        <v>400</v>
      </c>
      <c r="I31" s="254">
        <v>20</v>
      </c>
      <c r="J31" s="254">
        <v>164.75</v>
      </c>
      <c r="K31" s="254">
        <v>164.75</v>
      </c>
      <c r="L31" s="254" t="s">
        <v>467</v>
      </c>
      <c r="M31" s="254">
        <v>164.75</v>
      </c>
    </row>
    <row r="32" spans="1:13" x14ac:dyDescent="0.25">
      <c r="A32" s="254">
        <v>23</v>
      </c>
      <c r="B32" s="254" t="s">
        <v>487</v>
      </c>
      <c r="C32" s="255">
        <v>39150</v>
      </c>
      <c r="F32" s="254">
        <v>400</v>
      </c>
      <c r="G32" s="254">
        <v>400</v>
      </c>
      <c r="I32" s="254">
        <v>13</v>
      </c>
      <c r="J32" s="254">
        <v>90.81</v>
      </c>
      <c r="K32" s="254">
        <v>90.81</v>
      </c>
      <c r="L32" s="254" t="s">
        <v>476</v>
      </c>
      <c r="M32" s="254">
        <v>90.81</v>
      </c>
    </row>
    <row r="33" spans="1:13" x14ac:dyDescent="0.25">
      <c r="A33" s="254">
        <v>24</v>
      </c>
      <c r="B33" s="254" t="s">
        <v>632</v>
      </c>
      <c r="C33" s="255">
        <v>44487</v>
      </c>
      <c r="G33" s="254">
        <v>400</v>
      </c>
      <c r="I33" s="254">
        <v>21</v>
      </c>
      <c r="J33" s="254">
        <v>172.42</v>
      </c>
      <c r="K33" s="254">
        <v>172.42</v>
      </c>
      <c r="L33" s="254" t="s">
        <v>467</v>
      </c>
      <c r="M33" s="254">
        <v>172.42</v>
      </c>
    </row>
    <row r="34" spans="1:13" x14ac:dyDescent="0.25">
      <c r="A34" s="254">
        <v>25</v>
      </c>
      <c r="B34" s="254" t="s">
        <v>629</v>
      </c>
      <c r="C34" s="255">
        <v>44468</v>
      </c>
      <c r="G34" s="254">
        <v>400</v>
      </c>
      <c r="I34" s="254">
        <v>6</v>
      </c>
      <c r="J34" s="254">
        <v>48.55</v>
      </c>
      <c r="K34" s="254">
        <v>48.55</v>
      </c>
      <c r="L34" s="254" t="s">
        <v>476</v>
      </c>
      <c r="M34" s="254">
        <v>48.55</v>
      </c>
    </row>
    <row r="35" spans="1:13" x14ac:dyDescent="0.25">
      <c r="A35" s="254">
        <v>26</v>
      </c>
      <c r="B35" s="254" t="s">
        <v>488</v>
      </c>
      <c r="C35" s="255">
        <v>43778</v>
      </c>
      <c r="F35" s="254">
        <v>400</v>
      </c>
      <c r="G35" s="254">
        <v>400</v>
      </c>
      <c r="I35" s="254">
        <v>11</v>
      </c>
      <c r="J35" s="254">
        <v>97.54</v>
      </c>
      <c r="K35" s="254">
        <v>97.54</v>
      </c>
      <c r="L35" s="254" t="s">
        <v>476</v>
      </c>
      <c r="M35" s="254">
        <v>97.54</v>
      </c>
    </row>
    <row r="36" spans="1:13" x14ac:dyDescent="0.25">
      <c r="A36" s="254">
        <v>27</v>
      </c>
      <c r="B36" s="254" t="s">
        <v>489</v>
      </c>
      <c r="C36" s="255">
        <v>36704</v>
      </c>
      <c r="F36" s="254">
        <v>400</v>
      </c>
      <c r="G36" s="254">
        <v>400</v>
      </c>
      <c r="I36" s="254">
        <v>18</v>
      </c>
      <c r="J36" s="254">
        <v>126.14</v>
      </c>
      <c r="K36" s="254">
        <v>126.14</v>
      </c>
      <c r="L36" s="254" t="s">
        <v>476</v>
      </c>
      <c r="M36" s="254">
        <v>126.14</v>
      </c>
    </row>
    <row r="37" spans="1:13" x14ac:dyDescent="0.25">
      <c r="A37" s="254">
        <v>28</v>
      </c>
      <c r="B37" s="254" t="s">
        <v>690</v>
      </c>
      <c r="C37" s="255">
        <v>44748</v>
      </c>
      <c r="G37" s="254">
        <v>200</v>
      </c>
      <c r="I37" s="254">
        <v>0</v>
      </c>
      <c r="J37" s="254">
        <v>0</v>
      </c>
      <c r="K37" s="254">
        <v>0</v>
      </c>
      <c r="L37" s="254" t="s">
        <v>476</v>
      </c>
      <c r="M37" s="254">
        <v>0</v>
      </c>
    </row>
    <row r="38" spans="1:13" x14ac:dyDescent="0.25">
      <c r="A38" s="254">
        <v>29</v>
      </c>
      <c r="B38" s="254" t="s">
        <v>491</v>
      </c>
      <c r="C38" s="255">
        <v>39664</v>
      </c>
      <c r="F38" s="254">
        <v>400</v>
      </c>
      <c r="G38" s="254">
        <v>400</v>
      </c>
      <c r="I38" s="254">
        <v>16</v>
      </c>
      <c r="J38" s="254">
        <v>118.68</v>
      </c>
      <c r="K38" s="254">
        <v>118.68</v>
      </c>
      <c r="L38" s="254" t="s">
        <v>476</v>
      </c>
      <c r="M38" s="254">
        <v>118.68</v>
      </c>
    </row>
    <row r="39" spans="1:13" x14ac:dyDescent="0.25">
      <c r="A39" s="254">
        <v>30</v>
      </c>
      <c r="B39" s="254" t="s">
        <v>492</v>
      </c>
      <c r="C39" s="255">
        <v>41115</v>
      </c>
      <c r="F39" s="254">
        <v>500</v>
      </c>
      <c r="G39" s="254">
        <v>500</v>
      </c>
      <c r="I39" s="254">
        <v>3</v>
      </c>
      <c r="J39" s="254">
        <v>15</v>
      </c>
      <c r="K39" s="254">
        <v>15</v>
      </c>
      <c r="L39" s="254" t="s">
        <v>476</v>
      </c>
      <c r="M39" s="254">
        <v>15</v>
      </c>
    </row>
    <row r="40" spans="1:13" x14ac:dyDescent="0.25">
      <c r="A40" s="254">
        <v>31</v>
      </c>
      <c r="B40" s="254" t="s">
        <v>493</v>
      </c>
      <c r="C40" s="255">
        <v>39476</v>
      </c>
      <c r="F40" s="254">
        <v>600</v>
      </c>
      <c r="G40" s="254">
        <v>600</v>
      </c>
      <c r="I40" s="254">
        <v>12</v>
      </c>
      <c r="J40" s="254">
        <v>98.73</v>
      </c>
      <c r="K40" s="254">
        <v>98.73</v>
      </c>
      <c r="L40" s="254" t="s">
        <v>476</v>
      </c>
      <c r="M40" s="254">
        <v>98.73</v>
      </c>
    </row>
    <row r="41" spans="1:13" x14ac:dyDescent="0.25">
      <c r="A41" s="254">
        <v>32</v>
      </c>
      <c r="B41" s="254" t="s">
        <v>503</v>
      </c>
      <c r="C41" s="255">
        <v>42856</v>
      </c>
      <c r="E41" s="254" t="s">
        <v>349</v>
      </c>
      <c r="F41" s="254">
        <v>500</v>
      </c>
      <c r="G41" s="254">
        <v>500</v>
      </c>
      <c r="I41" s="254">
        <v>0</v>
      </c>
      <c r="J41" s="254">
        <v>0</v>
      </c>
      <c r="K41" s="254">
        <v>0</v>
      </c>
      <c r="L41" s="254" t="s">
        <v>476</v>
      </c>
      <c r="M41" s="254">
        <v>0</v>
      </c>
    </row>
    <row r="42" spans="1:13" x14ac:dyDescent="0.25">
      <c r="A42" s="254">
        <v>33</v>
      </c>
      <c r="B42" s="254" t="s">
        <v>496</v>
      </c>
      <c r="C42" s="255">
        <v>41030</v>
      </c>
      <c r="F42" s="254">
        <v>400</v>
      </c>
      <c r="G42" s="254">
        <v>400</v>
      </c>
      <c r="I42" s="254">
        <v>21</v>
      </c>
      <c r="J42" s="254">
        <v>159.02000000000001</v>
      </c>
      <c r="K42" s="254">
        <v>159.02000000000001</v>
      </c>
      <c r="L42" s="254" t="s">
        <v>467</v>
      </c>
      <c r="M42" s="254">
        <v>159.02000000000001</v>
      </c>
    </row>
    <row r="43" spans="1:13" x14ac:dyDescent="0.25">
      <c r="K43" s="254">
        <f>SUM(K10:K42)</f>
        <v>3841.5799999999995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426B-8103-46B5-B86C-C417C1FF3E2B}">
  <dimension ref="A1:M45"/>
  <sheetViews>
    <sheetView topLeftCell="A30" workbookViewId="0">
      <selection activeCell="B50" sqref="B50"/>
    </sheetView>
  </sheetViews>
  <sheetFormatPr defaultColWidth="8.83203125" defaultRowHeight="15" x14ac:dyDescent="0.25"/>
  <cols>
    <col min="1" max="1" width="8.83203125" style="256"/>
    <col min="2" max="2" width="14.6640625" style="256" customWidth="1"/>
    <col min="3" max="3" width="11.6640625" style="256" customWidth="1"/>
    <col min="4" max="16384" width="8.83203125" style="256"/>
  </cols>
  <sheetData>
    <row r="1" spans="1:13" x14ac:dyDescent="0.25">
      <c r="A1" s="256" t="s">
        <v>446</v>
      </c>
    </row>
    <row r="2" spans="1:13" x14ac:dyDescent="0.25">
      <c r="A2" s="256" t="s">
        <v>691</v>
      </c>
    </row>
    <row r="3" spans="1:13" x14ac:dyDescent="0.25">
      <c r="A3" s="256" t="s">
        <v>448</v>
      </c>
      <c r="B3" s="256" t="s">
        <v>449</v>
      </c>
      <c r="C3" s="256" t="s">
        <v>423</v>
      </c>
      <c r="D3" s="256" t="s">
        <v>450</v>
      </c>
    </row>
    <row r="4" spans="1:13" x14ac:dyDescent="0.25">
      <c r="A4" s="256" t="s">
        <v>451</v>
      </c>
      <c r="B4" s="256">
        <v>20</v>
      </c>
      <c r="C4" s="256">
        <v>3376.63</v>
      </c>
      <c r="D4" s="256">
        <v>168.83</v>
      </c>
    </row>
    <row r="5" spans="1:13" x14ac:dyDescent="0.25">
      <c r="A5" s="256" t="s">
        <v>452</v>
      </c>
      <c r="B5" s="256">
        <v>12</v>
      </c>
      <c r="C5" s="256">
        <v>727.31</v>
      </c>
      <c r="D5" s="256">
        <v>60.61</v>
      </c>
    </row>
    <row r="6" spans="1:13" x14ac:dyDescent="0.25">
      <c r="A6" s="256" t="s">
        <v>453</v>
      </c>
      <c r="B6" s="256">
        <v>6</v>
      </c>
      <c r="C6" s="256" t="s">
        <v>454</v>
      </c>
      <c r="D6" s="256" t="s">
        <v>454</v>
      </c>
    </row>
    <row r="7" spans="1:13" x14ac:dyDescent="0.25">
      <c r="A7" s="256" t="s">
        <v>455</v>
      </c>
      <c r="B7" s="256">
        <v>26</v>
      </c>
      <c r="C7" s="256" t="s">
        <v>454</v>
      </c>
      <c r="D7" s="256" t="s">
        <v>454</v>
      </c>
    </row>
    <row r="9" spans="1:13" x14ac:dyDescent="0.25">
      <c r="A9" s="256" t="s">
        <v>456</v>
      </c>
      <c r="B9" s="256" t="s">
        <v>457</v>
      </c>
      <c r="C9" s="256" t="s">
        <v>160</v>
      </c>
      <c r="D9" s="256" t="s">
        <v>458</v>
      </c>
      <c r="E9" s="256" t="s">
        <v>459</v>
      </c>
      <c r="F9" s="256" t="s">
        <v>460</v>
      </c>
      <c r="G9" s="256" t="s">
        <v>461</v>
      </c>
      <c r="H9" s="256" t="s">
        <v>462</v>
      </c>
      <c r="I9" s="256" t="s">
        <v>463</v>
      </c>
      <c r="J9" s="256" t="s">
        <v>423</v>
      </c>
      <c r="K9" s="256" t="s">
        <v>450</v>
      </c>
      <c r="L9" s="256" t="s">
        <v>464</v>
      </c>
      <c r="M9" s="256" t="s">
        <v>692</v>
      </c>
    </row>
    <row r="10" spans="1:13" x14ac:dyDescent="0.25">
      <c r="A10" s="256">
        <v>1</v>
      </c>
      <c r="B10" s="256" t="s">
        <v>553</v>
      </c>
      <c r="C10" s="257">
        <v>44083</v>
      </c>
      <c r="G10" s="256">
        <v>400</v>
      </c>
      <c r="I10" s="256">
        <v>22</v>
      </c>
      <c r="J10" s="256">
        <v>183.96</v>
      </c>
      <c r="K10" s="256">
        <v>183.96</v>
      </c>
      <c r="L10" s="256" t="s">
        <v>467</v>
      </c>
      <c r="M10" s="256">
        <v>183.96</v>
      </c>
    </row>
    <row r="11" spans="1:13" x14ac:dyDescent="0.25">
      <c r="A11" s="256">
        <v>2</v>
      </c>
      <c r="B11" s="256" t="s">
        <v>466</v>
      </c>
      <c r="C11" s="257">
        <v>41407</v>
      </c>
      <c r="F11" s="256">
        <v>600</v>
      </c>
      <c r="G11" s="256">
        <v>600</v>
      </c>
      <c r="I11" s="256">
        <v>23</v>
      </c>
      <c r="J11" s="256">
        <v>192.74</v>
      </c>
      <c r="K11" s="256">
        <v>192.74</v>
      </c>
      <c r="L11" s="256" t="s">
        <v>467</v>
      </c>
      <c r="M11" s="256">
        <v>192.74</v>
      </c>
    </row>
    <row r="12" spans="1:13" x14ac:dyDescent="0.25">
      <c r="A12" s="256">
        <v>3</v>
      </c>
      <c r="B12" s="256" t="s">
        <v>469</v>
      </c>
      <c r="C12" s="257">
        <v>38790</v>
      </c>
      <c r="F12" s="256">
        <v>400</v>
      </c>
      <c r="G12" s="256">
        <v>400</v>
      </c>
      <c r="I12" s="256">
        <v>16</v>
      </c>
      <c r="J12" s="256">
        <v>137.82</v>
      </c>
      <c r="K12" s="256">
        <v>137.82</v>
      </c>
      <c r="L12" s="256" t="s">
        <v>467</v>
      </c>
      <c r="M12" s="256">
        <v>137.82</v>
      </c>
    </row>
    <row r="13" spans="1:13" x14ac:dyDescent="0.25">
      <c r="A13" s="256">
        <v>4</v>
      </c>
      <c r="B13" s="256" t="s">
        <v>471</v>
      </c>
      <c r="C13" s="257">
        <v>42534</v>
      </c>
      <c r="F13" s="256">
        <v>600</v>
      </c>
      <c r="G13" s="256">
        <v>600</v>
      </c>
      <c r="I13" s="256">
        <v>19</v>
      </c>
      <c r="J13" s="256">
        <v>194.92</v>
      </c>
      <c r="K13" s="256">
        <v>194.92</v>
      </c>
      <c r="L13" s="256" t="s">
        <v>467</v>
      </c>
      <c r="M13" s="256">
        <v>194.92</v>
      </c>
    </row>
    <row r="14" spans="1:13" x14ac:dyDescent="0.25">
      <c r="A14" s="256">
        <v>5</v>
      </c>
      <c r="B14" s="256" t="s">
        <v>472</v>
      </c>
      <c r="C14" s="257">
        <v>38412</v>
      </c>
      <c r="F14" s="256">
        <v>600</v>
      </c>
      <c r="G14" s="256">
        <v>600</v>
      </c>
      <c r="I14" s="256">
        <v>19</v>
      </c>
      <c r="J14" s="256">
        <v>180.91</v>
      </c>
      <c r="K14" s="256">
        <v>180.91</v>
      </c>
      <c r="L14" s="256" t="s">
        <v>467</v>
      </c>
      <c r="M14" s="256">
        <v>180.91</v>
      </c>
    </row>
    <row r="15" spans="1:13" x14ac:dyDescent="0.25">
      <c r="A15" s="256">
        <v>6</v>
      </c>
      <c r="B15" s="256" t="s">
        <v>570</v>
      </c>
      <c r="C15" s="257">
        <v>38257</v>
      </c>
      <c r="F15" s="256">
        <v>600</v>
      </c>
      <c r="G15" s="256">
        <v>600</v>
      </c>
      <c r="I15" s="256">
        <v>23</v>
      </c>
      <c r="J15" s="256">
        <v>190.14</v>
      </c>
      <c r="K15" s="256">
        <v>190.14</v>
      </c>
      <c r="L15" s="256" t="s">
        <v>467</v>
      </c>
      <c r="M15" s="256">
        <v>190.14</v>
      </c>
    </row>
    <row r="16" spans="1:13" x14ac:dyDescent="0.25">
      <c r="A16" s="256">
        <v>7</v>
      </c>
      <c r="B16" s="256" t="s">
        <v>507</v>
      </c>
      <c r="C16" s="257">
        <v>43893</v>
      </c>
      <c r="E16" s="256" t="s">
        <v>347</v>
      </c>
      <c r="F16" s="256">
        <v>400</v>
      </c>
      <c r="G16" s="256">
        <v>400</v>
      </c>
      <c r="I16" s="256">
        <v>18</v>
      </c>
      <c r="J16" s="256">
        <v>150.19</v>
      </c>
      <c r="K16" s="256">
        <v>150.19</v>
      </c>
      <c r="L16" s="256" t="s">
        <v>467</v>
      </c>
      <c r="M16" s="256">
        <v>150.19</v>
      </c>
    </row>
    <row r="17" spans="1:13" x14ac:dyDescent="0.25">
      <c r="A17" s="256">
        <v>8</v>
      </c>
      <c r="B17" s="256" t="s">
        <v>542</v>
      </c>
      <c r="C17" s="257">
        <v>44018</v>
      </c>
      <c r="F17" s="256">
        <v>400</v>
      </c>
      <c r="I17" s="256">
        <v>23</v>
      </c>
      <c r="J17" s="256">
        <v>188.91</v>
      </c>
      <c r="K17" s="256">
        <v>188.91</v>
      </c>
      <c r="L17" s="256" t="s">
        <v>467</v>
      </c>
      <c r="M17" s="256">
        <v>188.91</v>
      </c>
    </row>
    <row r="18" spans="1:13" x14ac:dyDescent="0.25">
      <c r="A18" s="256">
        <v>9</v>
      </c>
      <c r="B18" s="256" t="s">
        <v>625</v>
      </c>
      <c r="C18" s="257">
        <v>44414</v>
      </c>
      <c r="G18" s="256">
        <v>300</v>
      </c>
      <c r="I18" s="256">
        <v>0</v>
      </c>
      <c r="J18" s="256">
        <v>0</v>
      </c>
      <c r="K18" s="256">
        <v>0</v>
      </c>
      <c r="L18" s="256" t="s">
        <v>476</v>
      </c>
      <c r="M18" s="256">
        <v>0</v>
      </c>
    </row>
    <row r="19" spans="1:13" x14ac:dyDescent="0.25">
      <c r="A19" s="256">
        <v>10</v>
      </c>
      <c r="B19" s="256" t="s">
        <v>477</v>
      </c>
      <c r="C19" s="257">
        <v>39084</v>
      </c>
      <c r="F19" s="256">
        <v>400</v>
      </c>
      <c r="G19" s="256">
        <v>400</v>
      </c>
      <c r="I19" s="256">
        <v>18</v>
      </c>
      <c r="J19" s="256">
        <v>161.26</v>
      </c>
      <c r="K19" s="256">
        <v>161.26</v>
      </c>
      <c r="L19" s="256" t="s">
        <v>467</v>
      </c>
      <c r="M19" s="256">
        <v>161.26</v>
      </c>
    </row>
    <row r="20" spans="1:13" x14ac:dyDescent="0.25">
      <c r="A20" s="256">
        <v>11</v>
      </c>
      <c r="B20" s="256" t="s">
        <v>478</v>
      </c>
      <c r="C20" s="257">
        <v>43003</v>
      </c>
      <c r="F20" s="256">
        <v>400</v>
      </c>
      <c r="G20" s="256">
        <v>400</v>
      </c>
      <c r="I20" s="256">
        <v>17</v>
      </c>
      <c r="J20" s="256">
        <v>132.38999999999999</v>
      </c>
      <c r="K20" s="256">
        <v>132.38999999999999</v>
      </c>
      <c r="L20" s="256" t="s">
        <v>467</v>
      </c>
      <c r="M20" s="256">
        <v>132.38999999999999</v>
      </c>
    </row>
    <row r="21" spans="1:13" x14ac:dyDescent="0.25">
      <c r="A21" s="256">
        <v>12</v>
      </c>
      <c r="B21" s="256" t="s">
        <v>543</v>
      </c>
      <c r="C21" s="257">
        <v>43726</v>
      </c>
      <c r="F21" s="256">
        <v>400</v>
      </c>
      <c r="G21" s="256">
        <v>400</v>
      </c>
      <c r="I21" s="256">
        <v>18</v>
      </c>
      <c r="J21" s="256">
        <v>146.09</v>
      </c>
      <c r="K21" s="256">
        <v>146.09</v>
      </c>
      <c r="L21" s="256" t="s">
        <v>467</v>
      </c>
      <c r="M21" s="256">
        <v>146.09</v>
      </c>
    </row>
    <row r="22" spans="1:13" x14ac:dyDescent="0.25">
      <c r="A22" s="256">
        <v>13</v>
      </c>
      <c r="B22" s="256" t="s">
        <v>479</v>
      </c>
      <c r="C22" s="257">
        <v>41162</v>
      </c>
      <c r="F22" s="256">
        <v>400</v>
      </c>
      <c r="G22" s="256">
        <v>400</v>
      </c>
      <c r="I22" s="256">
        <v>20</v>
      </c>
      <c r="J22" s="256">
        <v>164.5</v>
      </c>
      <c r="K22" s="256">
        <v>164.5</v>
      </c>
      <c r="L22" s="256" t="s">
        <v>467</v>
      </c>
      <c r="M22" s="256">
        <v>164.5</v>
      </c>
    </row>
    <row r="23" spans="1:13" x14ac:dyDescent="0.25">
      <c r="A23" s="256">
        <v>14</v>
      </c>
      <c r="B23" s="256" t="s">
        <v>571</v>
      </c>
      <c r="C23" s="257">
        <v>44153</v>
      </c>
      <c r="F23" s="256">
        <v>600</v>
      </c>
      <c r="G23" s="256">
        <v>600</v>
      </c>
      <c r="I23" s="256">
        <v>23</v>
      </c>
      <c r="J23" s="256">
        <v>183.09</v>
      </c>
      <c r="K23" s="256">
        <v>183.09</v>
      </c>
      <c r="L23" s="256" t="s">
        <v>467</v>
      </c>
      <c r="M23" s="256">
        <v>183.09</v>
      </c>
    </row>
    <row r="24" spans="1:13" x14ac:dyDescent="0.25">
      <c r="A24" s="256">
        <v>15</v>
      </c>
      <c r="B24" s="256" t="s">
        <v>563</v>
      </c>
      <c r="C24" s="257">
        <v>44116</v>
      </c>
      <c r="G24" s="256">
        <v>300</v>
      </c>
      <c r="I24" s="256">
        <v>0</v>
      </c>
      <c r="J24" s="256">
        <v>0</v>
      </c>
      <c r="K24" s="256">
        <v>0</v>
      </c>
      <c r="L24" s="256" t="s">
        <v>476</v>
      </c>
      <c r="M24" s="256">
        <v>0</v>
      </c>
    </row>
    <row r="25" spans="1:13" x14ac:dyDescent="0.25">
      <c r="A25" s="256">
        <v>16</v>
      </c>
      <c r="B25" s="256" t="s">
        <v>666</v>
      </c>
      <c r="C25" s="257">
        <v>44439</v>
      </c>
      <c r="G25" s="256">
        <v>400</v>
      </c>
      <c r="I25" s="256">
        <v>23</v>
      </c>
      <c r="J25" s="256">
        <v>178.24</v>
      </c>
      <c r="K25" s="256">
        <v>178.24</v>
      </c>
      <c r="L25" s="256" t="s">
        <v>467</v>
      </c>
      <c r="M25" s="256">
        <v>178.24</v>
      </c>
    </row>
    <row r="26" spans="1:13" x14ac:dyDescent="0.25">
      <c r="A26" s="256">
        <v>17</v>
      </c>
      <c r="B26" s="256" t="s">
        <v>693</v>
      </c>
      <c r="C26" s="257">
        <v>44782</v>
      </c>
      <c r="G26" s="256">
        <v>400</v>
      </c>
      <c r="I26" s="256">
        <v>17</v>
      </c>
      <c r="J26" s="256">
        <v>142.47</v>
      </c>
      <c r="K26" s="256">
        <v>142.47</v>
      </c>
      <c r="L26" s="256" t="s">
        <v>467</v>
      </c>
      <c r="M26" s="256">
        <v>142.47</v>
      </c>
    </row>
    <row r="27" spans="1:13" x14ac:dyDescent="0.25">
      <c r="A27" s="256">
        <v>18</v>
      </c>
      <c r="B27" s="256" t="s">
        <v>481</v>
      </c>
      <c r="C27" s="257">
        <v>39281</v>
      </c>
      <c r="F27" s="256">
        <v>600</v>
      </c>
      <c r="G27" s="256">
        <v>600</v>
      </c>
      <c r="I27" s="256">
        <v>12</v>
      </c>
      <c r="J27" s="256">
        <v>99.79</v>
      </c>
      <c r="K27" s="256">
        <v>99.79</v>
      </c>
      <c r="L27" s="256" t="s">
        <v>476</v>
      </c>
      <c r="M27" s="256">
        <v>99.79</v>
      </c>
    </row>
    <row r="28" spans="1:13" x14ac:dyDescent="0.25">
      <c r="A28" s="256">
        <v>19</v>
      </c>
      <c r="B28" s="256" t="s">
        <v>482</v>
      </c>
      <c r="C28" s="257">
        <v>36578</v>
      </c>
      <c r="F28" s="256">
        <v>400</v>
      </c>
      <c r="G28" s="256">
        <v>400</v>
      </c>
      <c r="I28" s="256">
        <v>19</v>
      </c>
      <c r="J28" s="256">
        <v>158.58000000000001</v>
      </c>
      <c r="K28" s="256">
        <v>158.58000000000001</v>
      </c>
      <c r="L28" s="256" t="s">
        <v>467</v>
      </c>
      <c r="M28" s="256">
        <v>158.58000000000001</v>
      </c>
    </row>
    <row r="29" spans="1:13" x14ac:dyDescent="0.25">
      <c r="A29" s="256">
        <v>20</v>
      </c>
      <c r="B29" s="256" t="s">
        <v>598</v>
      </c>
      <c r="C29" s="257">
        <v>44369</v>
      </c>
      <c r="G29" s="256">
        <v>600</v>
      </c>
      <c r="I29" s="256">
        <v>13</v>
      </c>
      <c r="J29" s="256">
        <v>94.65</v>
      </c>
      <c r="K29" s="256">
        <v>94.65</v>
      </c>
      <c r="L29" s="256" t="s">
        <v>476</v>
      </c>
      <c r="M29" s="256">
        <v>94.65</v>
      </c>
    </row>
    <row r="30" spans="1:13" x14ac:dyDescent="0.25">
      <c r="A30" s="256">
        <v>21</v>
      </c>
      <c r="B30" s="256" t="s">
        <v>483</v>
      </c>
      <c r="C30" s="257">
        <v>42856</v>
      </c>
      <c r="F30" s="256">
        <v>600</v>
      </c>
      <c r="G30" s="256">
        <v>600</v>
      </c>
      <c r="I30" s="256">
        <v>23</v>
      </c>
      <c r="J30" s="256">
        <v>197.05</v>
      </c>
      <c r="K30" s="256">
        <v>197.05</v>
      </c>
      <c r="L30" s="256" t="s">
        <v>467</v>
      </c>
      <c r="M30" s="256">
        <v>197.05</v>
      </c>
    </row>
    <row r="31" spans="1:13" x14ac:dyDescent="0.25">
      <c r="A31" s="256">
        <v>22</v>
      </c>
      <c r="B31" s="256" t="s">
        <v>484</v>
      </c>
      <c r="C31" s="257">
        <v>36950</v>
      </c>
      <c r="F31" s="256">
        <v>400</v>
      </c>
      <c r="G31" s="256">
        <v>400</v>
      </c>
      <c r="I31" s="256">
        <v>22</v>
      </c>
      <c r="J31" s="256">
        <v>71.8</v>
      </c>
      <c r="K31" s="256">
        <v>71.8</v>
      </c>
      <c r="L31" s="256" t="s">
        <v>476</v>
      </c>
      <c r="M31" s="256">
        <v>71.8</v>
      </c>
    </row>
    <row r="32" spans="1:13" x14ac:dyDescent="0.25">
      <c r="A32" s="256">
        <v>23</v>
      </c>
      <c r="B32" s="256" t="s">
        <v>487</v>
      </c>
      <c r="C32" s="257">
        <v>39150</v>
      </c>
      <c r="F32" s="256">
        <v>400</v>
      </c>
      <c r="G32" s="256">
        <v>400</v>
      </c>
      <c r="I32" s="256">
        <v>16</v>
      </c>
      <c r="J32" s="256">
        <v>103.86</v>
      </c>
      <c r="K32" s="256">
        <v>103.86</v>
      </c>
      <c r="L32" s="256" t="s">
        <v>476</v>
      </c>
      <c r="M32" s="256">
        <v>103.86</v>
      </c>
    </row>
    <row r="33" spans="1:13" x14ac:dyDescent="0.25">
      <c r="A33" s="256">
        <v>24</v>
      </c>
      <c r="B33" s="256" t="s">
        <v>629</v>
      </c>
      <c r="C33" s="257">
        <v>44468</v>
      </c>
      <c r="G33" s="256">
        <v>400</v>
      </c>
      <c r="I33" s="256">
        <v>10</v>
      </c>
      <c r="J33" s="256">
        <v>83.95</v>
      </c>
      <c r="K33" s="256">
        <v>83.95</v>
      </c>
      <c r="L33" s="256" t="s">
        <v>476</v>
      </c>
      <c r="M33" s="256">
        <v>83.95</v>
      </c>
    </row>
    <row r="34" spans="1:13" x14ac:dyDescent="0.25">
      <c r="A34" s="256">
        <v>25</v>
      </c>
      <c r="B34" s="256" t="s">
        <v>488</v>
      </c>
      <c r="C34" s="257">
        <v>43778</v>
      </c>
      <c r="F34" s="256">
        <v>400</v>
      </c>
      <c r="G34" s="256">
        <v>400</v>
      </c>
      <c r="I34" s="256">
        <v>14</v>
      </c>
      <c r="J34" s="256">
        <v>121.01</v>
      </c>
      <c r="K34" s="256">
        <v>121.01</v>
      </c>
      <c r="L34" s="256" t="s">
        <v>476</v>
      </c>
      <c r="M34" s="256">
        <v>121.01</v>
      </c>
    </row>
    <row r="35" spans="1:13" x14ac:dyDescent="0.25">
      <c r="A35" s="256">
        <v>26</v>
      </c>
      <c r="B35" s="256" t="s">
        <v>489</v>
      </c>
      <c r="C35" s="257">
        <v>36704</v>
      </c>
      <c r="F35" s="256">
        <v>400</v>
      </c>
      <c r="G35" s="256">
        <v>400</v>
      </c>
      <c r="I35" s="256">
        <v>20</v>
      </c>
      <c r="J35" s="256">
        <v>141.72999999999999</v>
      </c>
      <c r="K35" s="256">
        <v>141.72999999999999</v>
      </c>
      <c r="L35" s="256" t="s">
        <v>467</v>
      </c>
      <c r="M35" s="256">
        <v>141.72999999999999</v>
      </c>
    </row>
    <row r="36" spans="1:13" x14ac:dyDescent="0.25">
      <c r="A36" s="256">
        <v>27</v>
      </c>
      <c r="B36" s="256" t="s">
        <v>690</v>
      </c>
      <c r="C36" s="257">
        <v>44748</v>
      </c>
      <c r="G36" s="256">
        <v>200</v>
      </c>
      <c r="I36" s="256">
        <v>0</v>
      </c>
      <c r="J36" s="256">
        <v>0</v>
      </c>
      <c r="K36" s="256">
        <v>0</v>
      </c>
      <c r="L36" s="256" t="s">
        <v>476</v>
      </c>
      <c r="M36" s="256">
        <v>0</v>
      </c>
    </row>
    <row r="37" spans="1:13" x14ac:dyDescent="0.25">
      <c r="A37" s="256">
        <v>28</v>
      </c>
      <c r="B37" s="256" t="s">
        <v>491</v>
      </c>
      <c r="C37" s="257">
        <v>39664</v>
      </c>
      <c r="F37" s="256">
        <v>400</v>
      </c>
      <c r="G37" s="256">
        <v>400</v>
      </c>
      <c r="I37" s="256">
        <v>17</v>
      </c>
      <c r="J37" s="256">
        <v>128.25</v>
      </c>
      <c r="K37" s="256">
        <v>128.25</v>
      </c>
      <c r="L37" s="256" t="s">
        <v>476</v>
      </c>
      <c r="M37" s="256">
        <v>128.25</v>
      </c>
    </row>
    <row r="38" spans="1:13" x14ac:dyDescent="0.25">
      <c r="A38" s="256">
        <v>29</v>
      </c>
      <c r="B38" s="256" t="s">
        <v>492</v>
      </c>
      <c r="C38" s="257">
        <v>41115</v>
      </c>
      <c r="F38" s="256">
        <v>500</v>
      </c>
      <c r="G38" s="256">
        <v>500</v>
      </c>
      <c r="I38" s="256">
        <v>6</v>
      </c>
      <c r="J38" s="256">
        <v>24</v>
      </c>
      <c r="K38" s="256">
        <v>24</v>
      </c>
      <c r="L38" s="256" t="s">
        <v>476</v>
      </c>
      <c r="M38" s="256">
        <v>24</v>
      </c>
    </row>
    <row r="39" spans="1:13" x14ac:dyDescent="0.25">
      <c r="A39" s="256">
        <v>30</v>
      </c>
      <c r="B39" s="256" t="s">
        <v>493</v>
      </c>
      <c r="C39" s="257">
        <v>39476</v>
      </c>
      <c r="F39" s="256">
        <v>600</v>
      </c>
      <c r="G39" s="256">
        <v>600</v>
      </c>
      <c r="I39" s="256">
        <v>16</v>
      </c>
      <c r="J39" s="256">
        <v>143.21</v>
      </c>
      <c r="K39" s="256">
        <v>143.21</v>
      </c>
      <c r="L39" s="256" t="s">
        <v>467</v>
      </c>
      <c r="M39" s="256">
        <v>143.21</v>
      </c>
    </row>
    <row r="40" spans="1:13" x14ac:dyDescent="0.25">
      <c r="A40" s="256">
        <v>31</v>
      </c>
      <c r="B40" s="256" t="s">
        <v>503</v>
      </c>
      <c r="C40" s="257">
        <v>42856</v>
      </c>
      <c r="E40" s="256" t="s">
        <v>349</v>
      </c>
      <c r="F40" s="256">
        <v>500</v>
      </c>
      <c r="G40" s="256">
        <v>500</v>
      </c>
      <c r="I40" s="256">
        <v>0</v>
      </c>
      <c r="J40" s="256">
        <v>0</v>
      </c>
      <c r="K40" s="256">
        <v>0</v>
      </c>
      <c r="L40" s="256" t="s">
        <v>476</v>
      </c>
      <c r="M40" s="256">
        <v>0</v>
      </c>
    </row>
    <row r="41" spans="1:13" x14ac:dyDescent="0.25">
      <c r="A41" s="256">
        <v>32</v>
      </c>
      <c r="B41" s="256" t="s">
        <v>496</v>
      </c>
      <c r="C41" s="257">
        <v>41030</v>
      </c>
      <c r="F41" s="256">
        <v>400</v>
      </c>
      <c r="G41" s="256">
        <v>400</v>
      </c>
      <c r="I41" s="256">
        <v>26</v>
      </c>
      <c r="J41" s="256">
        <v>208.43</v>
      </c>
      <c r="K41" s="256">
        <v>208.43</v>
      </c>
      <c r="L41" s="256" t="s">
        <v>467</v>
      </c>
      <c r="M41" s="256">
        <v>208.43</v>
      </c>
    </row>
    <row r="42" spans="1:13" x14ac:dyDescent="0.25">
      <c r="J42" s="256">
        <f>SUM(J10:J41)</f>
        <v>4103.9400000000005</v>
      </c>
    </row>
    <row r="43" spans="1:13" x14ac:dyDescent="0.25">
      <c r="B43" s="256" t="s">
        <v>694</v>
      </c>
      <c r="J43" s="256">
        <v>135.09</v>
      </c>
    </row>
    <row r="44" spans="1:13" x14ac:dyDescent="0.25">
      <c r="B44" s="256" t="s">
        <v>695</v>
      </c>
      <c r="J44" s="256">
        <v>41.23</v>
      </c>
    </row>
    <row r="45" spans="1:13" x14ac:dyDescent="0.25">
      <c r="J45" s="256">
        <f>SUM(J42:J44)</f>
        <v>4280.26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A3AA-012B-4EB4-96D3-1249F18CD1BB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60"/>
  </cols>
  <sheetData>
    <row r="1" spans="1:13" x14ac:dyDescent="0.25">
      <c r="A1" s="260" t="s">
        <v>446</v>
      </c>
    </row>
    <row r="2" spans="1:13" x14ac:dyDescent="0.25">
      <c r="A2" s="260" t="s">
        <v>699</v>
      </c>
    </row>
    <row r="3" spans="1:13" x14ac:dyDescent="0.25">
      <c r="A3" s="260" t="s">
        <v>448</v>
      </c>
      <c r="B3" s="260" t="s">
        <v>449</v>
      </c>
      <c r="C3" s="260" t="s">
        <v>423</v>
      </c>
      <c r="D3" s="260" t="s">
        <v>450</v>
      </c>
    </row>
    <row r="4" spans="1:13" x14ac:dyDescent="0.25">
      <c r="A4" s="260" t="s">
        <v>451</v>
      </c>
      <c r="B4" s="260">
        <v>21</v>
      </c>
      <c r="C4" s="260">
        <v>3335.12</v>
      </c>
      <c r="D4" s="260">
        <v>158.82</v>
      </c>
    </row>
    <row r="5" spans="1:13" x14ac:dyDescent="0.25">
      <c r="A5" s="260" t="s">
        <v>452</v>
      </c>
      <c r="B5" s="260">
        <v>12</v>
      </c>
      <c r="C5" s="260">
        <v>763.29</v>
      </c>
      <c r="D5" s="260">
        <v>63.61</v>
      </c>
    </row>
    <row r="6" spans="1:13" x14ac:dyDescent="0.25">
      <c r="A6" s="260" t="s">
        <v>453</v>
      </c>
      <c r="B6" s="260">
        <v>6</v>
      </c>
      <c r="C6" s="260" t="s">
        <v>454</v>
      </c>
      <c r="D6" s="260" t="s">
        <v>454</v>
      </c>
    </row>
    <row r="7" spans="1:13" x14ac:dyDescent="0.25">
      <c r="A7" s="260" t="s">
        <v>455</v>
      </c>
      <c r="B7" s="260">
        <v>27</v>
      </c>
      <c r="C7" s="260" t="s">
        <v>454</v>
      </c>
      <c r="D7" s="260" t="s">
        <v>454</v>
      </c>
    </row>
    <row r="9" spans="1:13" x14ac:dyDescent="0.25">
      <c r="A9" s="260" t="s">
        <v>456</v>
      </c>
      <c r="B9" s="260" t="s">
        <v>457</v>
      </c>
      <c r="C9" s="260" t="s">
        <v>160</v>
      </c>
      <c r="D9" s="260" t="s">
        <v>458</v>
      </c>
      <c r="E9" s="260" t="s">
        <v>459</v>
      </c>
      <c r="F9" s="260" t="s">
        <v>460</v>
      </c>
      <c r="G9" s="260" t="s">
        <v>461</v>
      </c>
      <c r="H9" s="260" t="s">
        <v>462</v>
      </c>
      <c r="I9" s="260" t="s">
        <v>463</v>
      </c>
      <c r="J9" s="260" t="s">
        <v>423</v>
      </c>
      <c r="K9" s="260" t="s">
        <v>450</v>
      </c>
      <c r="L9" s="260" t="s">
        <v>464</v>
      </c>
      <c r="M9" s="260" t="s">
        <v>700</v>
      </c>
    </row>
    <row r="10" spans="1:13" x14ac:dyDescent="0.25">
      <c r="A10" s="260">
        <v>1</v>
      </c>
      <c r="B10" s="260" t="s">
        <v>553</v>
      </c>
      <c r="C10" s="261">
        <v>44083</v>
      </c>
      <c r="G10" s="260">
        <v>400</v>
      </c>
      <c r="I10" s="260">
        <v>21</v>
      </c>
      <c r="J10" s="260">
        <v>172.57</v>
      </c>
      <c r="K10" s="260">
        <v>172.57</v>
      </c>
      <c r="L10" s="260" t="s">
        <v>467</v>
      </c>
      <c r="M10" s="260">
        <v>172.57</v>
      </c>
    </row>
    <row r="11" spans="1:13" x14ac:dyDescent="0.25">
      <c r="A11" s="260">
        <v>2</v>
      </c>
      <c r="B11" s="260" t="s">
        <v>466</v>
      </c>
      <c r="C11" s="261">
        <v>41407</v>
      </c>
      <c r="F11" s="260">
        <v>600</v>
      </c>
      <c r="G11" s="260">
        <v>600</v>
      </c>
      <c r="I11" s="260">
        <v>21</v>
      </c>
      <c r="J11" s="260">
        <v>178.18</v>
      </c>
      <c r="K11" s="260">
        <v>178.18</v>
      </c>
      <c r="L11" s="260" t="s">
        <v>467</v>
      </c>
      <c r="M11" s="260">
        <v>178.18</v>
      </c>
    </row>
    <row r="12" spans="1:13" x14ac:dyDescent="0.25">
      <c r="A12" s="260">
        <v>3</v>
      </c>
      <c r="B12" s="260" t="s">
        <v>469</v>
      </c>
      <c r="C12" s="261">
        <v>38790</v>
      </c>
      <c r="F12" s="260">
        <v>400</v>
      </c>
      <c r="G12" s="260">
        <v>400</v>
      </c>
      <c r="I12" s="260">
        <v>17</v>
      </c>
      <c r="J12" s="260">
        <v>147.6</v>
      </c>
      <c r="K12" s="260">
        <v>147.6</v>
      </c>
      <c r="L12" s="260" t="s">
        <v>467</v>
      </c>
      <c r="M12" s="260">
        <v>147.6</v>
      </c>
    </row>
    <row r="13" spans="1:13" x14ac:dyDescent="0.25">
      <c r="A13" s="260">
        <v>4</v>
      </c>
      <c r="B13" s="260" t="s">
        <v>471</v>
      </c>
      <c r="C13" s="261">
        <v>42534</v>
      </c>
      <c r="F13" s="260">
        <v>600</v>
      </c>
      <c r="G13" s="260">
        <v>600</v>
      </c>
      <c r="I13" s="260">
        <v>17</v>
      </c>
      <c r="J13" s="260">
        <v>173.83</v>
      </c>
      <c r="K13" s="260">
        <v>173.83</v>
      </c>
      <c r="L13" s="260" t="s">
        <v>467</v>
      </c>
      <c r="M13" s="260">
        <v>173.83</v>
      </c>
    </row>
    <row r="14" spans="1:13" x14ac:dyDescent="0.25">
      <c r="A14" s="260">
        <v>5</v>
      </c>
      <c r="B14" s="260" t="s">
        <v>472</v>
      </c>
      <c r="C14" s="261">
        <v>38412</v>
      </c>
      <c r="F14" s="260">
        <v>600</v>
      </c>
      <c r="G14" s="260">
        <v>600</v>
      </c>
      <c r="I14" s="260">
        <v>18</v>
      </c>
      <c r="J14" s="260">
        <v>168.54</v>
      </c>
      <c r="K14" s="260">
        <v>168.54</v>
      </c>
      <c r="L14" s="260" t="s">
        <v>467</v>
      </c>
      <c r="M14" s="260">
        <v>168.54</v>
      </c>
    </row>
    <row r="15" spans="1:13" x14ac:dyDescent="0.25">
      <c r="A15" s="260">
        <v>6</v>
      </c>
      <c r="B15" s="260" t="s">
        <v>570</v>
      </c>
      <c r="C15" s="261">
        <v>38257</v>
      </c>
      <c r="F15" s="260">
        <v>600</v>
      </c>
      <c r="G15" s="260">
        <v>600</v>
      </c>
      <c r="I15" s="260">
        <v>21</v>
      </c>
      <c r="J15" s="260">
        <v>173.4</v>
      </c>
      <c r="K15" s="260">
        <v>173.4</v>
      </c>
      <c r="L15" s="260" t="s">
        <v>467</v>
      </c>
      <c r="M15" s="260">
        <v>173.4</v>
      </c>
    </row>
    <row r="16" spans="1:13" x14ac:dyDescent="0.25">
      <c r="A16" s="260">
        <v>7</v>
      </c>
      <c r="B16" s="260" t="s">
        <v>507</v>
      </c>
      <c r="C16" s="261">
        <v>43893</v>
      </c>
      <c r="E16" s="260" t="s">
        <v>347</v>
      </c>
      <c r="F16" s="260">
        <v>400</v>
      </c>
      <c r="G16" s="260">
        <v>400</v>
      </c>
      <c r="I16" s="260">
        <v>18</v>
      </c>
      <c r="J16" s="260">
        <v>146.22999999999999</v>
      </c>
      <c r="K16" s="260">
        <v>146.22999999999999</v>
      </c>
      <c r="L16" s="260" t="s">
        <v>467</v>
      </c>
      <c r="M16" s="260">
        <v>146.22999999999999</v>
      </c>
    </row>
    <row r="17" spans="1:13" x14ac:dyDescent="0.25">
      <c r="A17" s="260">
        <v>8</v>
      </c>
      <c r="B17" s="260" t="s">
        <v>542</v>
      </c>
      <c r="C17" s="261">
        <v>44018</v>
      </c>
      <c r="F17" s="260">
        <v>400</v>
      </c>
      <c r="I17" s="260">
        <v>15</v>
      </c>
      <c r="J17" s="260">
        <v>125.89</v>
      </c>
      <c r="K17" s="260">
        <v>125.89</v>
      </c>
      <c r="L17" s="260" t="s">
        <v>476</v>
      </c>
      <c r="M17" s="260">
        <v>125.89</v>
      </c>
    </row>
    <row r="18" spans="1:13" x14ac:dyDescent="0.25">
      <c r="A18" s="260">
        <v>9</v>
      </c>
      <c r="B18" s="260" t="s">
        <v>625</v>
      </c>
      <c r="C18" s="261">
        <v>44414</v>
      </c>
      <c r="G18" s="260">
        <v>300</v>
      </c>
      <c r="I18" s="260">
        <v>0</v>
      </c>
      <c r="J18" s="260">
        <v>0</v>
      </c>
      <c r="K18" s="260">
        <v>0</v>
      </c>
      <c r="L18" s="260" t="s">
        <v>476</v>
      </c>
      <c r="M18" s="260">
        <v>0</v>
      </c>
    </row>
    <row r="19" spans="1:13" x14ac:dyDescent="0.25">
      <c r="A19" s="260">
        <v>10</v>
      </c>
      <c r="B19" s="260" t="s">
        <v>477</v>
      </c>
      <c r="C19" s="261">
        <v>39084</v>
      </c>
      <c r="F19" s="260">
        <v>400</v>
      </c>
      <c r="G19" s="260">
        <v>400</v>
      </c>
      <c r="I19" s="260">
        <v>17</v>
      </c>
      <c r="J19" s="260">
        <v>144.22</v>
      </c>
      <c r="K19" s="260">
        <v>144.22</v>
      </c>
      <c r="L19" s="260" t="s">
        <v>467</v>
      </c>
      <c r="M19" s="260">
        <v>144.22</v>
      </c>
    </row>
    <row r="20" spans="1:13" x14ac:dyDescent="0.25">
      <c r="A20" s="260">
        <v>11</v>
      </c>
      <c r="B20" s="260" t="s">
        <v>478</v>
      </c>
      <c r="C20" s="261">
        <v>43003</v>
      </c>
      <c r="F20" s="260">
        <v>400</v>
      </c>
      <c r="G20" s="260">
        <v>400</v>
      </c>
      <c r="I20" s="260">
        <v>17</v>
      </c>
      <c r="J20" s="260">
        <v>143.29</v>
      </c>
      <c r="K20" s="260">
        <v>143.29</v>
      </c>
      <c r="L20" s="260" t="s">
        <v>467</v>
      </c>
      <c r="M20" s="260">
        <v>143.29</v>
      </c>
    </row>
    <row r="21" spans="1:13" x14ac:dyDescent="0.25">
      <c r="A21" s="260">
        <v>12</v>
      </c>
      <c r="B21" s="260" t="s">
        <v>543</v>
      </c>
      <c r="C21" s="261">
        <v>43726</v>
      </c>
      <c r="F21" s="260">
        <v>400</v>
      </c>
      <c r="G21" s="260">
        <v>400</v>
      </c>
      <c r="I21" s="260">
        <v>17</v>
      </c>
      <c r="J21" s="260">
        <v>144.31</v>
      </c>
      <c r="K21" s="260">
        <v>144.31</v>
      </c>
      <c r="L21" s="260" t="s">
        <v>467</v>
      </c>
      <c r="M21" s="260">
        <v>144.31</v>
      </c>
    </row>
    <row r="22" spans="1:13" x14ac:dyDescent="0.25">
      <c r="A22" s="260">
        <v>13</v>
      </c>
      <c r="B22" s="260" t="s">
        <v>479</v>
      </c>
      <c r="C22" s="261">
        <v>41162</v>
      </c>
      <c r="F22" s="260">
        <v>400</v>
      </c>
      <c r="G22" s="260">
        <v>400</v>
      </c>
      <c r="I22" s="260">
        <v>20</v>
      </c>
      <c r="J22" s="260">
        <v>157.4</v>
      </c>
      <c r="K22" s="260">
        <v>157.4</v>
      </c>
      <c r="L22" s="260" t="s">
        <v>467</v>
      </c>
      <c r="M22" s="260">
        <v>157.4</v>
      </c>
    </row>
    <row r="23" spans="1:13" x14ac:dyDescent="0.25">
      <c r="A23" s="260">
        <v>14</v>
      </c>
      <c r="B23" s="260" t="s">
        <v>571</v>
      </c>
      <c r="C23" s="261">
        <v>44153</v>
      </c>
      <c r="F23" s="260">
        <v>600</v>
      </c>
      <c r="G23" s="260">
        <v>600</v>
      </c>
      <c r="I23" s="260">
        <v>21</v>
      </c>
      <c r="J23" s="260">
        <v>164.76</v>
      </c>
      <c r="K23" s="260">
        <v>164.76</v>
      </c>
      <c r="L23" s="260" t="s">
        <v>467</v>
      </c>
      <c r="M23" s="260">
        <v>164.76</v>
      </c>
    </row>
    <row r="24" spans="1:13" x14ac:dyDescent="0.25">
      <c r="A24" s="260">
        <v>15</v>
      </c>
      <c r="B24" s="260" t="s">
        <v>563</v>
      </c>
      <c r="C24" s="261">
        <v>44116</v>
      </c>
      <c r="G24" s="260">
        <v>300</v>
      </c>
      <c r="I24" s="260">
        <v>0</v>
      </c>
      <c r="J24" s="260">
        <v>0</v>
      </c>
      <c r="K24" s="260">
        <v>0</v>
      </c>
      <c r="L24" s="260" t="s">
        <v>476</v>
      </c>
      <c r="M24" s="260">
        <v>0</v>
      </c>
    </row>
    <row r="25" spans="1:13" x14ac:dyDescent="0.25">
      <c r="A25" s="260">
        <v>16</v>
      </c>
      <c r="B25" s="260" t="s">
        <v>698</v>
      </c>
      <c r="C25" s="261">
        <v>44832</v>
      </c>
      <c r="G25" s="260">
        <v>600</v>
      </c>
      <c r="I25" s="260">
        <v>15</v>
      </c>
      <c r="J25" s="260">
        <v>120.57</v>
      </c>
      <c r="K25" s="260">
        <v>120.57</v>
      </c>
      <c r="L25" s="260" t="s">
        <v>476</v>
      </c>
      <c r="M25" s="260">
        <v>120.57</v>
      </c>
    </row>
    <row r="26" spans="1:13" x14ac:dyDescent="0.25">
      <c r="A26" s="260">
        <v>17</v>
      </c>
      <c r="B26" s="260" t="s">
        <v>666</v>
      </c>
      <c r="C26" s="261">
        <v>44439</v>
      </c>
      <c r="G26" s="260">
        <v>400</v>
      </c>
      <c r="I26" s="260">
        <v>21</v>
      </c>
      <c r="J26" s="260">
        <v>165.68</v>
      </c>
      <c r="K26" s="260">
        <v>165.68</v>
      </c>
      <c r="L26" s="260" t="s">
        <v>467</v>
      </c>
      <c r="M26" s="260">
        <v>165.68</v>
      </c>
    </row>
    <row r="27" spans="1:13" x14ac:dyDescent="0.25">
      <c r="A27" s="260">
        <v>18</v>
      </c>
      <c r="B27" s="260" t="s">
        <v>693</v>
      </c>
      <c r="C27" s="261">
        <v>44782</v>
      </c>
      <c r="G27" s="260">
        <v>400</v>
      </c>
      <c r="I27" s="260">
        <v>19</v>
      </c>
      <c r="J27" s="260">
        <v>161.61000000000001</v>
      </c>
      <c r="K27" s="260">
        <v>161.61000000000001</v>
      </c>
      <c r="L27" s="260" t="s">
        <v>467</v>
      </c>
      <c r="M27" s="260">
        <v>161.61000000000001</v>
      </c>
    </row>
    <row r="28" spans="1:13" x14ac:dyDescent="0.25">
      <c r="A28" s="260">
        <v>19</v>
      </c>
      <c r="B28" s="260" t="s">
        <v>482</v>
      </c>
      <c r="C28" s="261">
        <v>36578</v>
      </c>
      <c r="F28" s="260">
        <v>400</v>
      </c>
      <c r="G28" s="260">
        <v>400</v>
      </c>
      <c r="I28" s="260">
        <v>17</v>
      </c>
      <c r="J28" s="260">
        <v>153.18</v>
      </c>
      <c r="K28" s="260">
        <v>153.18</v>
      </c>
      <c r="L28" s="260" t="s">
        <v>467</v>
      </c>
      <c r="M28" s="260">
        <v>153.18</v>
      </c>
    </row>
    <row r="29" spans="1:13" x14ac:dyDescent="0.25">
      <c r="A29" s="260">
        <v>20</v>
      </c>
      <c r="B29" s="260" t="s">
        <v>598</v>
      </c>
      <c r="C29" s="261">
        <v>44369</v>
      </c>
      <c r="G29" s="260">
        <v>600</v>
      </c>
      <c r="I29" s="260">
        <v>17</v>
      </c>
      <c r="J29" s="260">
        <v>131.97</v>
      </c>
      <c r="K29" s="260">
        <v>131.97</v>
      </c>
      <c r="L29" s="260" t="s">
        <v>467</v>
      </c>
      <c r="M29" s="260">
        <v>131.97</v>
      </c>
    </row>
    <row r="30" spans="1:13" x14ac:dyDescent="0.25">
      <c r="A30" s="260">
        <v>21</v>
      </c>
      <c r="B30" s="260" t="s">
        <v>483</v>
      </c>
      <c r="C30" s="261">
        <v>42856</v>
      </c>
      <c r="F30" s="260">
        <v>600</v>
      </c>
      <c r="G30" s="260">
        <v>600</v>
      </c>
      <c r="I30" s="260">
        <v>21</v>
      </c>
      <c r="J30" s="260">
        <v>181.76</v>
      </c>
      <c r="K30" s="260">
        <v>181.76</v>
      </c>
      <c r="L30" s="260" t="s">
        <v>467</v>
      </c>
      <c r="M30" s="260">
        <v>181.76</v>
      </c>
    </row>
    <row r="31" spans="1:13" x14ac:dyDescent="0.25">
      <c r="A31" s="260">
        <v>22</v>
      </c>
      <c r="B31" s="260" t="s">
        <v>484</v>
      </c>
      <c r="C31" s="261">
        <v>36950</v>
      </c>
      <c r="F31" s="260">
        <v>400</v>
      </c>
      <c r="G31" s="260">
        <v>400</v>
      </c>
      <c r="I31" s="260">
        <v>21</v>
      </c>
      <c r="J31" s="260">
        <v>93.54</v>
      </c>
      <c r="K31" s="260">
        <v>93.54</v>
      </c>
      <c r="L31" s="260" t="s">
        <v>476</v>
      </c>
      <c r="M31" s="260">
        <v>93.54</v>
      </c>
    </row>
    <row r="32" spans="1:13" x14ac:dyDescent="0.25">
      <c r="A32" s="260">
        <v>23</v>
      </c>
      <c r="B32" s="260" t="s">
        <v>487</v>
      </c>
      <c r="C32" s="261">
        <v>39150</v>
      </c>
      <c r="F32" s="260">
        <v>400</v>
      </c>
      <c r="G32" s="260">
        <v>400</v>
      </c>
      <c r="I32" s="260">
        <v>15</v>
      </c>
      <c r="J32" s="260">
        <v>95.15</v>
      </c>
      <c r="K32" s="260">
        <v>95.15</v>
      </c>
      <c r="L32" s="260" t="s">
        <v>476</v>
      </c>
      <c r="M32" s="260">
        <v>95.15</v>
      </c>
    </row>
    <row r="33" spans="1:13" x14ac:dyDescent="0.25">
      <c r="A33" s="260">
        <v>24</v>
      </c>
      <c r="B33" s="260" t="s">
        <v>629</v>
      </c>
      <c r="C33" s="261">
        <v>44468</v>
      </c>
      <c r="G33" s="260">
        <v>400</v>
      </c>
      <c r="I33" s="260">
        <v>9</v>
      </c>
      <c r="J33" s="260">
        <v>66.569999999999993</v>
      </c>
      <c r="K33" s="260">
        <v>66.569999999999993</v>
      </c>
      <c r="L33" s="260" t="s">
        <v>476</v>
      </c>
      <c r="M33" s="260">
        <v>66.569999999999993</v>
      </c>
    </row>
    <row r="34" spans="1:13" x14ac:dyDescent="0.25">
      <c r="A34" s="260">
        <v>25</v>
      </c>
      <c r="B34" s="260" t="s">
        <v>488</v>
      </c>
      <c r="C34" s="261">
        <v>43778</v>
      </c>
      <c r="F34" s="260">
        <v>400</v>
      </c>
      <c r="G34" s="260">
        <v>400</v>
      </c>
      <c r="I34" s="260">
        <v>14</v>
      </c>
      <c r="J34" s="260">
        <v>113.41</v>
      </c>
      <c r="K34" s="260">
        <v>113.41</v>
      </c>
      <c r="L34" s="260" t="s">
        <v>476</v>
      </c>
      <c r="M34" s="260">
        <v>113.41</v>
      </c>
    </row>
    <row r="35" spans="1:13" x14ac:dyDescent="0.25">
      <c r="A35" s="260">
        <v>26</v>
      </c>
      <c r="B35" s="260" t="s">
        <v>489</v>
      </c>
      <c r="C35" s="261">
        <v>36704</v>
      </c>
      <c r="F35" s="260">
        <v>400</v>
      </c>
      <c r="G35" s="260">
        <v>400</v>
      </c>
      <c r="I35" s="260">
        <v>19</v>
      </c>
      <c r="J35" s="260">
        <v>141.31</v>
      </c>
      <c r="K35" s="260">
        <v>141.31</v>
      </c>
      <c r="L35" s="260" t="s">
        <v>467</v>
      </c>
      <c r="M35" s="260">
        <v>141.31</v>
      </c>
    </row>
    <row r="36" spans="1:13" x14ac:dyDescent="0.25">
      <c r="A36" s="260">
        <v>27</v>
      </c>
      <c r="B36" s="260" t="s">
        <v>701</v>
      </c>
      <c r="C36" s="261">
        <v>44838</v>
      </c>
      <c r="G36" s="260">
        <v>400</v>
      </c>
      <c r="I36" s="260">
        <v>19</v>
      </c>
      <c r="J36" s="260">
        <v>151.33000000000001</v>
      </c>
      <c r="K36" s="260">
        <v>151.33000000000001</v>
      </c>
      <c r="L36" s="260" t="s">
        <v>467</v>
      </c>
      <c r="M36" s="260">
        <v>151.33000000000001</v>
      </c>
    </row>
    <row r="37" spans="1:13" x14ac:dyDescent="0.25">
      <c r="A37" s="260">
        <v>28</v>
      </c>
      <c r="B37" s="260" t="s">
        <v>690</v>
      </c>
      <c r="C37" s="261">
        <v>44748</v>
      </c>
      <c r="G37" s="260">
        <v>200</v>
      </c>
      <c r="I37" s="260">
        <v>0</v>
      </c>
      <c r="J37" s="260">
        <v>0</v>
      </c>
      <c r="K37" s="260">
        <v>0</v>
      </c>
      <c r="L37" s="260" t="s">
        <v>476</v>
      </c>
      <c r="M37" s="260">
        <v>0</v>
      </c>
    </row>
    <row r="38" spans="1:13" x14ac:dyDescent="0.25">
      <c r="A38" s="260">
        <v>29</v>
      </c>
      <c r="B38" s="260" t="s">
        <v>491</v>
      </c>
      <c r="C38" s="261">
        <v>39664</v>
      </c>
      <c r="F38" s="260">
        <v>400</v>
      </c>
      <c r="G38" s="260">
        <v>400</v>
      </c>
      <c r="I38" s="260">
        <v>17</v>
      </c>
      <c r="J38" s="260">
        <v>127.16</v>
      </c>
      <c r="K38" s="260">
        <v>127.16</v>
      </c>
      <c r="L38" s="260" t="s">
        <v>476</v>
      </c>
      <c r="M38" s="260">
        <v>127.16</v>
      </c>
    </row>
    <row r="39" spans="1:13" x14ac:dyDescent="0.25">
      <c r="A39" s="260">
        <v>30</v>
      </c>
      <c r="B39" s="260" t="s">
        <v>492</v>
      </c>
      <c r="C39" s="261">
        <v>41115</v>
      </c>
      <c r="F39" s="260">
        <v>500</v>
      </c>
      <c r="G39" s="260">
        <v>500</v>
      </c>
      <c r="I39" s="260">
        <v>5</v>
      </c>
      <c r="J39" s="260">
        <v>21</v>
      </c>
      <c r="K39" s="260">
        <v>21</v>
      </c>
      <c r="L39" s="260" t="s">
        <v>476</v>
      </c>
      <c r="M39" s="260">
        <v>21</v>
      </c>
    </row>
    <row r="40" spans="1:13" x14ac:dyDescent="0.25">
      <c r="A40" s="260">
        <v>31</v>
      </c>
      <c r="B40" s="260" t="s">
        <v>493</v>
      </c>
      <c r="C40" s="261">
        <v>39476</v>
      </c>
      <c r="F40" s="260">
        <v>600</v>
      </c>
      <c r="G40" s="260">
        <v>600</v>
      </c>
      <c r="I40" s="260">
        <v>18</v>
      </c>
      <c r="J40" s="260">
        <v>165.39</v>
      </c>
      <c r="K40" s="260">
        <v>165.39</v>
      </c>
      <c r="L40" s="260" t="s">
        <v>467</v>
      </c>
      <c r="M40" s="260">
        <v>165.39</v>
      </c>
    </row>
    <row r="41" spans="1:13" x14ac:dyDescent="0.25">
      <c r="A41" s="260">
        <v>32</v>
      </c>
      <c r="B41" s="260" t="s">
        <v>503</v>
      </c>
      <c r="C41" s="261">
        <v>42856</v>
      </c>
      <c r="E41" s="260" t="s">
        <v>349</v>
      </c>
      <c r="F41" s="260">
        <v>500</v>
      </c>
      <c r="G41" s="260">
        <v>500</v>
      </c>
      <c r="I41" s="260">
        <v>0</v>
      </c>
      <c r="J41" s="260">
        <v>0</v>
      </c>
      <c r="K41" s="260">
        <v>0</v>
      </c>
      <c r="L41" s="260" t="s">
        <v>476</v>
      </c>
      <c r="M41" s="260">
        <v>0</v>
      </c>
    </row>
    <row r="42" spans="1:13" x14ac:dyDescent="0.25">
      <c r="A42" s="260">
        <v>33</v>
      </c>
      <c r="B42" s="260" t="s">
        <v>496</v>
      </c>
      <c r="C42" s="261">
        <v>41030</v>
      </c>
      <c r="F42" s="260">
        <v>400</v>
      </c>
      <c r="G42" s="260">
        <v>400</v>
      </c>
      <c r="I42" s="260">
        <v>25</v>
      </c>
      <c r="J42" s="260">
        <v>168.56</v>
      </c>
      <c r="K42" s="260">
        <v>168.56</v>
      </c>
      <c r="L42" s="260" t="s">
        <v>467</v>
      </c>
      <c r="M42" s="260">
        <v>168.56</v>
      </c>
    </row>
    <row r="43" spans="1:13" x14ac:dyDescent="0.25">
      <c r="J43" s="260">
        <f>SUM(J10:J42)</f>
        <v>4098.41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6315-9313-47DC-8991-9F1FE3B87453}">
  <dimension ref="A1:M42"/>
  <sheetViews>
    <sheetView topLeftCell="A21" workbookViewId="0">
      <selection activeCell="L43" sqref="L43"/>
    </sheetView>
  </sheetViews>
  <sheetFormatPr defaultColWidth="8.83203125" defaultRowHeight="15" x14ac:dyDescent="0.25"/>
  <cols>
    <col min="1" max="16384" width="8.83203125" style="258"/>
  </cols>
  <sheetData>
    <row r="1" spans="1:13" x14ac:dyDescent="0.25">
      <c r="A1" s="258" t="s">
        <v>446</v>
      </c>
    </row>
    <row r="2" spans="1:13" x14ac:dyDescent="0.25">
      <c r="A2" s="258" t="s">
        <v>696</v>
      </c>
    </row>
    <row r="3" spans="1:13" x14ac:dyDescent="0.25">
      <c r="A3" s="258" t="s">
        <v>448</v>
      </c>
      <c r="B3" s="258" t="s">
        <v>449</v>
      </c>
      <c r="C3" s="258" t="s">
        <v>423</v>
      </c>
      <c r="D3" s="258" t="s">
        <v>450</v>
      </c>
    </row>
    <row r="4" spans="1:13" x14ac:dyDescent="0.25">
      <c r="A4" s="258" t="s">
        <v>451</v>
      </c>
      <c r="B4" s="258">
        <v>19</v>
      </c>
      <c r="C4" s="258">
        <v>3182.85</v>
      </c>
      <c r="D4" s="258">
        <v>167.52</v>
      </c>
    </row>
    <row r="5" spans="1:13" x14ac:dyDescent="0.25">
      <c r="A5" s="258" t="s">
        <v>452</v>
      </c>
      <c r="B5" s="258">
        <v>13</v>
      </c>
      <c r="C5" s="258">
        <v>735.18</v>
      </c>
      <c r="D5" s="258">
        <v>56.55</v>
      </c>
    </row>
    <row r="6" spans="1:13" x14ac:dyDescent="0.25">
      <c r="A6" s="258" t="s">
        <v>453</v>
      </c>
      <c r="B6" s="258">
        <v>6</v>
      </c>
      <c r="C6" s="258" t="s">
        <v>454</v>
      </c>
      <c r="D6" s="258" t="s">
        <v>454</v>
      </c>
    </row>
    <row r="7" spans="1:13" x14ac:dyDescent="0.25">
      <c r="A7" s="258" t="s">
        <v>455</v>
      </c>
      <c r="B7" s="258">
        <v>25</v>
      </c>
      <c r="C7" s="258" t="s">
        <v>454</v>
      </c>
      <c r="D7" s="258" t="s">
        <v>454</v>
      </c>
    </row>
    <row r="9" spans="1:13" x14ac:dyDescent="0.25">
      <c r="A9" s="258" t="s">
        <v>456</v>
      </c>
      <c r="B9" s="258" t="s">
        <v>457</v>
      </c>
      <c r="C9" s="258" t="s">
        <v>160</v>
      </c>
      <c r="D9" s="258" t="s">
        <v>458</v>
      </c>
      <c r="E9" s="258" t="s">
        <v>459</v>
      </c>
      <c r="F9" s="258" t="s">
        <v>460</v>
      </c>
      <c r="G9" s="258" t="s">
        <v>461</v>
      </c>
      <c r="H9" s="258" t="s">
        <v>462</v>
      </c>
      <c r="I9" s="258" t="s">
        <v>463</v>
      </c>
      <c r="J9" s="258" t="s">
        <v>423</v>
      </c>
      <c r="K9" s="258" t="s">
        <v>450</v>
      </c>
      <c r="L9" s="258" t="s">
        <v>464</v>
      </c>
      <c r="M9" s="258" t="s">
        <v>697</v>
      </c>
    </row>
    <row r="10" spans="1:13" x14ac:dyDescent="0.25">
      <c r="A10" s="258">
        <v>1</v>
      </c>
      <c r="B10" s="258" t="s">
        <v>553</v>
      </c>
      <c r="C10" s="259">
        <v>44083</v>
      </c>
      <c r="G10" s="258">
        <v>400</v>
      </c>
      <c r="I10" s="258">
        <v>22</v>
      </c>
      <c r="J10" s="258">
        <v>186.51</v>
      </c>
      <c r="K10" s="258">
        <v>186.51</v>
      </c>
      <c r="L10" s="258" t="s">
        <v>467</v>
      </c>
      <c r="M10" s="258">
        <v>186.51</v>
      </c>
    </row>
    <row r="11" spans="1:13" x14ac:dyDescent="0.25">
      <c r="A11" s="258">
        <v>2</v>
      </c>
      <c r="B11" s="258" t="s">
        <v>466</v>
      </c>
      <c r="C11" s="259">
        <v>41407</v>
      </c>
      <c r="F11" s="258">
        <v>600</v>
      </c>
      <c r="G11" s="258">
        <v>600</v>
      </c>
      <c r="I11" s="258">
        <v>22</v>
      </c>
      <c r="J11" s="258">
        <v>185.98</v>
      </c>
      <c r="K11" s="258">
        <v>185.98</v>
      </c>
      <c r="L11" s="258" t="s">
        <v>467</v>
      </c>
      <c r="M11" s="258">
        <v>185.98</v>
      </c>
    </row>
    <row r="12" spans="1:13" x14ac:dyDescent="0.25">
      <c r="A12" s="258">
        <v>3</v>
      </c>
      <c r="B12" s="258" t="s">
        <v>469</v>
      </c>
      <c r="C12" s="259">
        <v>38790</v>
      </c>
      <c r="F12" s="258">
        <v>400</v>
      </c>
      <c r="G12" s="258">
        <v>400</v>
      </c>
      <c r="I12" s="258">
        <v>18</v>
      </c>
      <c r="J12" s="258">
        <v>157.63999999999999</v>
      </c>
      <c r="K12" s="258">
        <v>157.63999999999999</v>
      </c>
      <c r="L12" s="258" t="s">
        <v>467</v>
      </c>
      <c r="M12" s="258">
        <v>157.63999999999999</v>
      </c>
    </row>
    <row r="13" spans="1:13" x14ac:dyDescent="0.25">
      <c r="A13" s="258">
        <v>4</v>
      </c>
      <c r="B13" s="258" t="s">
        <v>471</v>
      </c>
      <c r="C13" s="259">
        <v>42534</v>
      </c>
      <c r="F13" s="258">
        <v>600</v>
      </c>
      <c r="G13" s="258">
        <v>600</v>
      </c>
      <c r="I13" s="258">
        <v>17</v>
      </c>
      <c r="J13" s="258">
        <v>174.85</v>
      </c>
      <c r="K13" s="258">
        <v>174.85</v>
      </c>
      <c r="L13" s="258" t="s">
        <v>467</v>
      </c>
      <c r="M13" s="258">
        <v>174.85</v>
      </c>
    </row>
    <row r="14" spans="1:13" x14ac:dyDescent="0.25">
      <c r="A14" s="258">
        <v>5</v>
      </c>
      <c r="B14" s="258" t="s">
        <v>472</v>
      </c>
      <c r="C14" s="259">
        <v>38412</v>
      </c>
      <c r="F14" s="258">
        <v>600</v>
      </c>
      <c r="G14" s="258">
        <v>600</v>
      </c>
      <c r="I14" s="258">
        <v>17</v>
      </c>
      <c r="J14" s="258">
        <v>154.68</v>
      </c>
      <c r="K14" s="258">
        <v>154.68</v>
      </c>
      <c r="L14" s="258" t="s">
        <v>467</v>
      </c>
      <c r="M14" s="258">
        <v>154.68</v>
      </c>
    </row>
    <row r="15" spans="1:13" x14ac:dyDescent="0.25">
      <c r="A15" s="258">
        <v>6</v>
      </c>
      <c r="B15" s="258" t="s">
        <v>570</v>
      </c>
      <c r="C15" s="259">
        <v>38257</v>
      </c>
      <c r="F15" s="258">
        <v>600</v>
      </c>
      <c r="G15" s="258">
        <v>600</v>
      </c>
      <c r="I15" s="258">
        <v>22</v>
      </c>
      <c r="J15" s="258">
        <v>183.31</v>
      </c>
      <c r="K15" s="258">
        <v>183.31</v>
      </c>
      <c r="L15" s="258" t="s">
        <v>467</v>
      </c>
      <c r="M15" s="258">
        <v>183.31</v>
      </c>
    </row>
    <row r="16" spans="1:13" x14ac:dyDescent="0.25">
      <c r="A16" s="258">
        <v>7</v>
      </c>
      <c r="B16" s="258" t="s">
        <v>507</v>
      </c>
      <c r="C16" s="259">
        <v>43893</v>
      </c>
      <c r="E16" s="258" t="s">
        <v>347</v>
      </c>
      <c r="F16" s="258">
        <v>400</v>
      </c>
      <c r="G16" s="258">
        <v>400</v>
      </c>
      <c r="I16" s="258">
        <v>15</v>
      </c>
      <c r="J16" s="258">
        <v>122.98</v>
      </c>
      <c r="K16" s="258">
        <v>122.98</v>
      </c>
      <c r="L16" s="258" t="s">
        <v>476</v>
      </c>
      <c r="M16" s="258">
        <v>122.98</v>
      </c>
    </row>
    <row r="17" spans="1:13" x14ac:dyDescent="0.25">
      <c r="A17" s="258">
        <v>8</v>
      </c>
      <c r="B17" s="258" t="s">
        <v>542</v>
      </c>
      <c r="C17" s="259">
        <v>44018</v>
      </c>
      <c r="F17" s="258">
        <v>400</v>
      </c>
      <c r="I17" s="258">
        <v>18</v>
      </c>
      <c r="J17" s="258">
        <v>146.05000000000001</v>
      </c>
      <c r="K17" s="258">
        <v>146.05000000000001</v>
      </c>
      <c r="L17" s="258" t="s">
        <v>467</v>
      </c>
      <c r="M17" s="258">
        <v>146.05000000000001</v>
      </c>
    </row>
    <row r="18" spans="1:13" x14ac:dyDescent="0.25">
      <c r="A18" s="258">
        <v>9</v>
      </c>
      <c r="B18" s="258" t="s">
        <v>625</v>
      </c>
      <c r="C18" s="259">
        <v>44414</v>
      </c>
      <c r="G18" s="258">
        <v>300</v>
      </c>
      <c r="I18" s="258">
        <v>0</v>
      </c>
      <c r="J18" s="258">
        <v>0</v>
      </c>
      <c r="K18" s="258">
        <v>0</v>
      </c>
      <c r="L18" s="258" t="s">
        <v>476</v>
      </c>
      <c r="M18" s="258">
        <v>0</v>
      </c>
    </row>
    <row r="19" spans="1:13" x14ac:dyDescent="0.25">
      <c r="A19" s="258">
        <v>10</v>
      </c>
      <c r="B19" s="258" t="s">
        <v>477</v>
      </c>
      <c r="C19" s="259">
        <v>39084</v>
      </c>
      <c r="F19" s="258">
        <v>400</v>
      </c>
      <c r="G19" s="258">
        <v>400</v>
      </c>
      <c r="I19" s="258">
        <v>19</v>
      </c>
      <c r="J19" s="258">
        <v>152.41</v>
      </c>
      <c r="K19" s="258">
        <v>152.41</v>
      </c>
      <c r="L19" s="258" t="s">
        <v>467</v>
      </c>
      <c r="M19" s="258">
        <v>152.41</v>
      </c>
    </row>
    <row r="20" spans="1:13" x14ac:dyDescent="0.25">
      <c r="A20" s="258">
        <v>11</v>
      </c>
      <c r="B20" s="258" t="s">
        <v>478</v>
      </c>
      <c r="C20" s="259">
        <v>43003</v>
      </c>
      <c r="F20" s="258">
        <v>400</v>
      </c>
      <c r="G20" s="258">
        <v>400</v>
      </c>
      <c r="I20" s="258">
        <v>19</v>
      </c>
      <c r="J20" s="258">
        <v>142.01</v>
      </c>
      <c r="K20" s="258">
        <v>142.01</v>
      </c>
      <c r="L20" s="258" t="s">
        <v>467</v>
      </c>
      <c r="M20" s="258">
        <v>142.01</v>
      </c>
    </row>
    <row r="21" spans="1:13" x14ac:dyDescent="0.25">
      <c r="A21" s="258">
        <v>12</v>
      </c>
      <c r="B21" s="258" t="s">
        <v>543</v>
      </c>
      <c r="C21" s="259">
        <v>43726</v>
      </c>
      <c r="F21" s="258">
        <v>400</v>
      </c>
      <c r="G21" s="258">
        <v>400</v>
      </c>
      <c r="I21" s="258">
        <v>18</v>
      </c>
      <c r="J21" s="258">
        <v>151.02000000000001</v>
      </c>
      <c r="K21" s="258">
        <v>151.02000000000001</v>
      </c>
      <c r="L21" s="258" t="s">
        <v>467</v>
      </c>
      <c r="M21" s="258">
        <v>151.02000000000001</v>
      </c>
    </row>
    <row r="22" spans="1:13" x14ac:dyDescent="0.25">
      <c r="A22" s="258">
        <v>13</v>
      </c>
      <c r="B22" s="258" t="s">
        <v>479</v>
      </c>
      <c r="C22" s="259">
        <v>41162</v>
      </c>
      <c r="F22" s="258">
        <v>400</v>
      </c>
      <c r="G22" s="258">
        <v>400</v>
      </c>
      <c r="I22" s="258">
        <v>22</v>
      </c>
      <c r="J22" s="258">
        <v>173.75</v>
      </c>
      <c r="K22" s="258">
        <v>173.75</v>
      </c>
      <c r="L22" s="258" t="s">
        <v>467</v>
      </c>
      <c r="M22" s="258">
        <v>173.75</v>
      </c>
    </row>
    <row r="23" spans="1:13" x14ac:dyDescent="0.25">
      <c r="A23" s="258">
        <v>14</v>
      </c>
      <c r="B23" s="258" t="s">
        <v>571</v>
      </c>
      <c r="C23" s="259">
        <v>44153</v>
      </c>
      <c r="F23" s="258">
        <v>600</v>
      </c>
      <c r="G23" s="258">
        <v>600</v>
      </c>
      <c r="I23" s="258">
        <v>21</v>
      </c>
      <c r="J23" s="258">
        <v>171.1</v>
      </c>
      <c r="K23" s="258">
        <v>171.1</v>
      </c>
      <c r="L23" s="258" t="s">
        <v>467</v>
      </c>
      <c r="M23" s="258">
        <v>171.1</v>
      </c>
    </row>
    <row r="24" spans="1:13" x14ac:dyDescent="0.25">
      <c r="A24" s="258">
        <v>15</v>
      </c>
      <c r="B24" s="258" t="s">
        <v>563</v>
      </c>
      <c r="C24" s="259">
        <v>44116</v>
      </c>
      <c r="G24" s="258">
        <v>300</v>
      </c>
      <c r="I24" s="258">
        <v>0</v>
      </c>
      <c r="J24" s="258">
        <v>0</v>
      </c>
      <c r="K24" s="258">
        <v>0</v>
      </c>
      <c r="L24" s="258" t="s">
        <v>476</v>
      </c>
      <c r="M24" s="258">
        <v>0</v>
      </c>
    </row>
    <row r="25" spans="1:13" x14ac:dyDescent="0.25">
      <c r="A25" s="258">
        <v>16</v>
      </c>
      <c r="B25" s="258" t="s">
        <v>698</v>
      </c>
      <c r="C25" s="259">
        <v>44832</v>
      </c>
      <c r="G25" s="258">
        <v>500</v>
      </c>
      <c r="I25" s="258">
        <v>0</v>
      </c>
      <c r="J25" s="258">
        <v>0</v>
      </c>
      <c r="K25" s="258">
        <v>0</v>
      </c>
      <c r="L25" s="258" t="s">
        <v>476</v>
      </c>
      <c r="M25" s="258">
        <v>0</v>
      </c>
    </row>
    <row r="26" spans="1:13" x14ac:dyDescent="0.25">
      <c r="A26" s="258">
        <v>17</v>
      </c>
      <c r="B26" s="258" t="s">
        <v>666</v>
      </c>
      <c r="C26" s="259">
        <v>44439</v>
      </c>
      <c r="G26" s="258">
        <v>400</v>
      </c>
      <c r="I26" s="258">
        <v>22</v>
      </c>
      <c r="J26" s="258">
        <v>157.12</v>
      </c>
      <c r="K26" s="258">
        <v>157.12</v>
      </c>
      <c r="L26" s="258" t="s">
        <v>467</v>
      </c>
      <c r="M26" s="258">
        <v>157.12</v>
      </c>
    </row>
    <row r="27" spans="1:13" x14ac:dyDescent="0.25">
      <c r="A27" s="258">
        <v>18</v>
      </c>
      <c r="B27" s="258" t="s">
        <v>693</v>
      </c>
      <c r="C27" s="259">
        <v>44782</v>
      </c>
      <c r="G27" s="258">
        <v>400</v>
      </c>
      <c r="I27" s="258">
        <v>21</v>
      </c>
      <c r="J27" s="258">
        <v>170.72</v>
      </c>
      <c r="K27" s="258">
        <v>170.72</v>
      </c>
      <c r="L27" s="258" t="s">
        <v>467</v>
      </c>
      <c r="M27" s="258">
        <v>170.72</v>
      </c>
    </row>
    <row r="28" spans="1:13" x14ac:dyDescent="0.25">
      <c r="A28" s="258">
        <v>19</v>
      </c>
      <c r="B28" s="258" t="s">
        <v>482</v>
      </c>
      <c r="C28" s="259">
        <v>36578</v>
      </c>
      <c r="F28" s="258">
        <v>400</v>
      </c>
      <c r="G28" s="258">
        <v>400</v>
      </c>
      <c r="I28" s="258">
        <v>19</v>
      </c>
      <c r="J28" s="258">
        <v>158.22999999999999</v>
      </c>
      <c r="K28" s="258">
        <v>158.22999999999999</v>
      </c>
      <c r="L28" s="258" t="s">
        <v>467</v>
      </c>
      <c r="M28" s="258">
        <v>158.22999999999999</v>
      </c>
    </row>
    <row r="29" spans="1:13" x14ac:dyDescent="0.25">
      <c r="A29" s="258">
        <v>20</v>
      </c>
      <c r="B29" s="258" t="s">
        <v>598</v>
      </c>
      <c r="C29" s="259">
        <v>44369</v>
      </c>
      <c r="G29" s="258">
        <v>600</v>
      </c>
      <c r="I29" s="258">
        <v>16</v>
      </c>
      <c r="J29" s="258">
        <v>123.84</v>
      </c>
      <c r="K29" s="258">
        <v>123.84</v>
      </c>
      <c r="L29" s="258" t="s">
        <v>476</v>
      </c>
      <c r="M29" s="258">
        <v>123.84</v>
      </c>
    </row>
    <row r="30" spans="1:13" x14ac:dyDescent="0.25">
      <c r="A30" s="258">
        <v>21</v>
      </c>
      <c r="B30" s="258" t="s">
        <v>483</v>
      </c>
      <c r="C30" s="259">
        <v>42856</v>
      </c>
      <c r="F30" s="258">
        <v>600</v>
      </c>
      <c r="G30" s="258">
        <v>600</v>
      </c>
      <c r="I30" s="258">
        <v>22</v>
      </c>
      <c r="J30" s="258">
        <v>183.29</v>
      </c>
      <c r="K30" s="258">
        <v>183.29</v>
      </c>
      <c r="L30" s="258" t="s">
        <v>467</v>
      </c>
      <c r="M30" s="258">
        <v>183.29</v>
      </c>
    </row>
    <row r="31" spans="1:13" x14ac:dyDescent="0.25">
      <c r="A31" s="258">
        <v>22</v>
      </c>
      <c r="B31" s="258" t="s">
        <v>484</v>
      </c>
      <c r="C31" s="259">
        <v>36950</v>
      </c>
      <c r="F31" s="258">
        <v>400</v>
      </c>
      <c r="G31" s="258">
        <v>400</v>
      </c>
      <c r="I31" s="258">
        <v>22</v>
      </c>
      <c r="J31" s="258">
        <v>76.42</v>
      </c>
      <c r="K31" s="258">
        <v>76.42</v>
      </c>
      <c r="L31" s="258" t="s">
        <v>476</v>
      </c>
      <c r="M31" s="258">
        <v>76.42</v>
      </c>
    </row>
    <row r="32" spans="1:13" x14ac:dyDescent="0.25">
      <c r="A32" s="258">
        <v>23</v>
      </c>
      <c r="B32" s="258" t="s">
        <v>487</v>
      </c>
      <c r="C32" s="259">
        <v>39150</v>
      </c>
      <c r="F32" s="258">
        <v>400</v>
      </c>
      <c r="G32" s="258">
        <v>400</v>
      </c>
      <c r="I32" s="258">
        <v>17</v>
      </c>
      <c r="J32" s="258">
        <v>100.75</v>
      </c>
      <c r="K32" s="258">
        <v>100.75</v>
      </c>
      <c r="L32" s="258" t="s">
        <v>476</v>
      </c>
      <c r="M32" s="258">
        <v>100.75</v>
      </c>
    </row>
    <row r="33" spans="1:13" x14ac:dyDescent="0.25">
      <c r="A33" s="258">
        <v>24</v>
      </c>
      <c r="B33" s="258" t="s">
        <v>629</v>
      </c>
      <c r="C33" s="259">
        <v>44468</v>
      </c>
      <c r="G33" s="258">
        <v>400</v>
      </c>
      <c r="I33" s="258">
        <v>9</v>
      </c>
      <c r="J33" s="258">
        <v>60.49</v>
      </c>
      <c r="K33" s="258">
        <v>60.49</v>
      </c>
      <c r="L33" s="258" t="s">
        <v>476</v>
      </c>
      <c r="M33" s="258">
        <v>60.49</v>
      </c>
    </row>
    <row r="34" spans="1:13" x14ac:dyDescent="0.25">
      <c r="A34" s="258">
        <v>25</v>
      </c>
      <c r="B34" s="258" t="s">
        <v>488</v>
      </c>
      <c r="C34" s="259">
        <v>43778</v>
      </c>
      <c r="F34" s="258">
        <v>400</v>
      </c>
      <c r="G34" s="258">
        <v>400</v>
      </c>
      <c r="I34" s="258">
        <v>12</v>
      </c>
      <c r="J34" s="258">
        <v>100.94</v>
      </c>
      <c r="K34" s="258">
        <v>100.94</v>
      </c>
      <c r="L34" s="258" t="s">
        <v>476</v>
      </c>
      <c r="M34" s="258">
        <v>100.94</v>
      </c>
    </row>
    <row r="35" spans="1:13" x14ac:dyDescent="0.25">
      <c r="A35" s="258">
        <v>26</v>
      </c>
      <c r="B35" s="258" t="s">
        <v>489</v>
      </c>
      <c r="C35" s="259">
        <v>36704</v>
      </c>
      <c r="F35" s="258">
        <v>400</v>
      </c>
      <c r="G35" s="258">
        <v>400</v>
      </c>
      <c r="I35" s="258">
        <v>21</v>
      </c>
      <c r="J35" s="258">
        <v>177.44</v>
      </c>
      <c r="K35" s="258">
        <v>177.44</v>
      </c>
      <c r="L35" s="258" t="s">
        <v>467</v>
      </c>
      <c r="M35" s="258">
        <v>177.44</v>
      </c>
    </row>
    <row r="36" spans="1:13" x14ac:dyDescent="0.25">
      <c r="A36" s="258">
        <v>27</v>
      </c>
      <c r="B36" s="258" t="s">
        <v>690</v>
      </c>
      <c r="C36" s="259">
        <v>44748</v>
      </c>
      <c r="G36" s="258">
        <v>200</v>
      </c>
      <c r="I36" s="258">
        <v>0</v>
      </c>
      <c r="J36" s="258">
        <v>0</v>
      </c>
      <c r="K36" s="258">
        <v>0</v>
      </c>
      <c r="L36" s="258" t="s">
        <v>476</v>
      </c>
      <c r="M36" s="258">
        <v>0</v>
      </c>
    </row>
    <row r="37" spans="1:13" x14ac:dyDescent="0.25">
      <c r="A37" s="258">
        <v>28</v>
      </c>
      <c r="B37" s="258" t="s">
        <v>491</v>
      </c>
      <c r="C37" s="259">
        <v>39664</v>
      </c>
      <c r="F37" s="258">
        <v>400</v>
      </c>
      <c r="G37" s="258">
        <v>400</v>
      </c>
      <c r="I37" s="258">
        <v>17</v>
      </c>
      <c r="J37" s="258">
        <v>123.76</v>
      </c>
      <c r="K37" s="258">
        <v>123.76</v>
      </c>
      <c r="L37" s="258" t="s">
        <v>476</v>
      </c>
      <c r="M37" s="258">
        <v>123.76</v>
      </c>
    </row>
    <row r="38" spans="1:13" x14ac:dyDescent="0.25">
      <c r="A38" s="258">
        <v>29</v>
      </c>
      <c r="B38" s="258" t="s">
        <v>492</v>
      </c>
      <c r="C38" s="259">
        <v>41115</v>
      </c>
      <c r="F38" s="258">
        <v>500</v>
      </c>
      <c r="G38" s="258">
        <v>500</v>
      </c>
      <c r="I38" s="258">
        <v>8</v>
      </c>
      <c r="J38" s="258">
        <v>26</v>
      </c>
      <c r="K38" s="258">
        <v>26</v>
      </c>
      <c r="L38" s="258" t="s">
        <v>476</v>
      </c>
      <c r="M38" s="258">
        <v>26</v>
      </c>
    </row>
    <row r="39" spans="1:13" x14ac:dyDescent="0.25">
      <c r="A39" s="258">
        <v>30</v>
      </c>
      <c r="B39" s="258" t="s">
        <v>493</v>
      </c>
      <c r="C39" s="259">
        <v>39476</v>
      </c>
      <c r="F39" s="258">
        <v>600</v>
      </c>
      <c r="G39" s="258">
        <v>600</v>
      </c>
      <c r="I39" s="258">
        <v>17</v>
      </c>
      <c r="J39" s="258">
        <v>153.62</v>
      </c>
      <c r="K39" s="258">
        <v>153.62</v>
      </c>
      <c r="L39" s="258" t="s">
        <v>467</v>
      </c>
      <c r="M39" s="258">
        <v>153.62</v>
      </c>
    </row>
    <row r="40" spans="1:13" x14ac:dyDescent="0.25">
      <c r="A40" s="258">
        <v>31</v>
      </c>
      <c r="B40" s="258" t="s">
        <v>503</v>
      </c>
      <c r="C40" s="259">
        <v>42856</v>
      </c>
      <c r="E40" s="258" t="s">
        <v>349</v>
      </c>
      <c r="F40" s="258">
        <v>500</v>
      </c>
      <c r="G40" s="258">
        <v>500</v>
      </c>
      <c r="I40" s="258">
        <v>0</v>
      </c>
      <c r="J40" s="258">
        <v>0</v>
      </c>
      <c r="K40" s="258">
        <v>0</v>
      </c>
      <c r="L40" s="258" t="s">
        <v>476</v>
      </c>
      <c r="M40" s="258">
        <v>0</v>
      </c>
    </row>
    <row r="41" spans="1:13" x14ac:dyDescent="0.25">
      <c r="A41" s="258">
        <v>32</v>
      </c>
      <c r="B41" s="258" t="s">
        <v>496</v>
      </c>
      <c r="C41" s="259">
        <v>41030</v>
      </c>
      <c r="F41" s="258">
        <v>400</v>
      </c>
      <c r="G41" s="258">
        <v>400</v>
      </c>
      <c r="I41" s="258">
        <v>22</v>
      </c>
      <c r="J41" s="258">
        <v>203.12</v>
      </c>
      <c r="K41" s="258">
        <v>203.12</v>
      </c>
      <c r="L41" s="258" t="s">
        <v>467</v>
      </c>
      <c r="M41" s="258">
        <v>203.12</v>
      </c>
    </row>
    <row r="42" spans="1:13" x14ac:dyDescent="0.25">
      <c r="K42" s="258">
        <f>SUM(K10:K41)</f>
        <v>3918.0299999999997</v>
      </c>
      <c r="L42" s="258">
        <f>51.83+K42</f>
        <v>3969.8599999999997</v>
      </c>
    </row>
  </sheetData>
  <pageMargins left="0.7" right="0.7" top="0.75" bottom="0.75" header="0.3" footer="0.3"/>
  <pageSetup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165B-288C-4FD0-AC97-F746245682DA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64"/>
  </cols>
  <sheetData>
    <row r="1" spans="1:13" x14ac:dyDescent="0.25">
      <c r="A1" s="264" t="s">
        <v>446</v>
      </c>
    </row>
    <row r="2" spans="1:13" x14ac:dyDescent="0.25">
      <c r="A2" s="264" t="s">
        <v>708</v>
      </c>
    </row>
    <row r="3" spans="1:13" x14ac:dyDescent="0.25">
      <c r="A3" s="264" t="s">
        <v>448</v>
      </c>
      <c r="B3" s="264" t="s">
        <v>449</v>
      </c>
      <c r="C3" s="264" t="s">
        <v>423</v>
      </c>
      <c r="D3" s="264" t="s">
        <v>450</v>
      </c>
    </row>
    <row r="4" spans="1:13" x14ac:dyDescent="0.25">
      <c r="A4" s="264" t="s">
        <v>451</v>
      </c>
      <c r="B4" s="264">
        <v>21</v>
      </c>
      <c r="C4" s="264">
        <v>3403.57</v>
      </c>
      <c r="D4" s="264">
        <v>162.07</v>
      </c>
    </row>
    <row r="5" spans="1:13" x14ac:dyDescent="0.25">
      <c r="A5" s="264" t="s">
        <v>452</v>
      </c>
      <c r="B5" s="264">
        <v>12</v>
      </c>
      <c r="C5" s="264">
        <v>749.16</v>
      </c>
      <c r="D5" s="264">
        <v>62.43</v>
      </c>
    </row>
    <row r="6" spans="1:13" x14ac:dyDescent="0.25">
      <c r="A6" s="264" t="s">
        <v>453</v>
      </c>
      <c r="B6" s="264">
        <v>6</v>
      </c>
      <c r="C6" s="264" t="s">
        <v>454</v>
      </c>
      <c r="D6" s="264" t="s">
        <v>454</v>
      </c>
    </row>
    <row r="7" spans="1:13" x14ac:dyDescent="0.25">
      <c r="A7" s="264" t="s">
        <v>455</v>
      </c>
      <c r="B7" s="264">
        <v>27</v>
      </c>
      <c r="C7" s="264" t="s">
        <v>454</v>
      </c>
      <c r="D7" s="264" t="s">
        <v>454</v>
      </c>
    </row>
    <row r="9" spans="1:13" x14ac:dyDescent="0.25">
      <c r="A9" s="264" t="s">
        <v>456</v>
      </c>
      <c r="B9" s="264" t="s">
        <v>457</v>
      </c>
      <c r="C9" s="264" t="s">
        <v>160</v>
      </c>
      <c r="D9" s="264" t="s">
        <v>458</v>
      </c>
      <c r="E9" s="264" t="s">
        <v>459</v>
      </c>
      <c r="F9" s="264" t="s">
        <v>460</v>
      </c>
      <c r="G9" s="264" t="s">
        <v>461</v>
      </c>
      <c r="H9" s="264" t="s">
        <v>462</v>
      </c>
      <c r="I9" s="264" t="s">
        <v>463</v>
      </c>
      <c r="J9" s="264" t="s">
        <v>423</v>
      </c>
      <c r="K9" s="264" t="s">
        <v>450</v>
      </c>
      <c r="L9" s="264" t="s">
        <v>464</v>
      </c>
      <c r="M9" s="264" t="s">
        <v>709</v>
      </c>
    </row>
    <row r="10" spans="1:13" x14ac:dyDescent="0.25">
      <c r="A10" s="264">
        <v>1</v>
      </c>
      <c r="B10" s="264" t="s">
        <v>553</v>
      </c>
      <c r="C10" s="265">
        <v>44083</v>
      </c>
      <c r="G10" s="264">
        <v>400</v>
      </c>
      <c r="I10" s="264">
        <v>22</v>
      </c>
      <c r="J10" s="264">
        <v>178.61</v>
      </c>
      <c r="K10" s="264">
        <v>178.61</v>
      </c>
      <c r="L10" s="264" t="s">
        <v>467</v>
      </c>
      <c r="M10" s="264">
        <v>178.61</v>
      </c>
    </row>
    <row r="11" spans="1:13" x14ac:dyDescent="0.25">
      <c r="A11" s="264">
        <v>2</v>
      </c>
      <c r="B11" s="264" t="s">
        <v>466</v>
      </c>
      <c r="C11" s="265">
        <v>41407</v>
      </c>
      <c r="F11" s="264">
        <v>600</v>
      </c>
      <c r="G11" s="264">
        <v>600</v>
      </c>
      <c r="I11" s="264">
        <v>21</v>
      </c>
      <c r="J11" s="264">
        <v>173.62</v>
      </c>
      <c r="K11" s="264">
        <v>173.62</v>
      </c>
      <c r="L11" s="264" t="s">
        <v>467</v>
      </c>
      <c r="M11" s="264">
        <v>173.62</v>
      </c>
    </row>
    <row r="12" spans="1:13" x14ac:dyDescent="0.25">
      <c r="A12" s="264">
        <v>3</v>
      </c>
      <c r="B12" s="264" t="s">
        <v>469</v>
      </c>
      <c r="C12" s="265">
        <v>38790</v>
      </c>
      <c r="F12" s="264">
        <v>400</v>
      </c>
      <c r="G12" s="264">
        <v>400</v>
      </c>
      <c r="I12" s="264">
        <v>18</v>
      </c>
      <c r="J12" s="264">
        <v>154.08000000000001</v>
      </c>
      <c r="K12" s="264">
        <v>154.08000000000001</v>
      </c>
      <c r="L12" s="264" t="s">
        <v>467</v>
      </c>
      <c r="M12" s="264">
        <v>154.08000000000001</v>
      </c>
    </row>
    <row r="13" spans="1:13" x14ac:dyDescent="0.25">
      <c r="A13" s="264">
        <v>4</v>
      </c>
      <c r="B13" s="264" t="s">
        <v>471</v>
      </c>
      <c r="C13" s="265">
        <v>42534</v>
      </c>
      <c r="F13" s="264">
        <v>600</v>
      </c>
      <c r="G13" s="264">
        <v>600</v>
      </c>
      <c r="I13" s="264">
        <v>18</v>
      </c>
      <c r="J13" s="264">
        <v>185.16</v>
      </c>
      <c r="K13" s="264">
        <v>185.16</v>
      </c>
      <c r="L13" s="264" t="s">
        <v>467</v>
      </c>
      <c r="M13" s="264">
        <v>185.16</v>
      </c>
    </row>
    <row r="14" spans="1:13" x14ac:dyDescent="0.25">
      <c r="A14" s="264">
        <v>5</v>
      </c>
      <c r="B14" s="264" t="s">
        <v>472</v>
      </c>
      <c r="C14" s="265">
        <v>38412</v>
      </c>
      <c r="F14" s="264">
        <v>600</v>
      </c>
      <c r="G14" s="264">
        <v>600</v>
      </c>
      <c r="I14" s="264">
        <v>18</v>
      </c>
      <c r="J14" s="264">
        <v>176.25</v>
      </c>
      <c r="K14" s="264">
        <v>176.25</v>
      </c>
      <c r="L14" s="264" t="s">
        <v>467</v>
      </c>
      <c r="M14" s="264">
        <v>176.25</v>
      </c>
    </row>
    <row r="15" spans="1:13" x14ac:dyDescent="0.25">
      <c r="A15" s="264">
        <v>6</v>
      </c>
      <c r="B15" s="264" t="s">
        <v>570</v>
      </c>
      <c r="C15" s="265">
        <v>38257</v>
      </c>
      <c r="F15" s="264">
        <v>600</v>
      </c>
      <c r="G15" s="264">
        <v>600</v>
      </c>
      <c r="I15" s="264">
        <v>22</v>
      </c>
      <c r="J15" s="264">
        <v>188.74</v>
      </c>
      <c r="K15" s="264">
        <v>188.74</v>
      </c>
      <c r="L15" s="264" t="s">
        <v>467</v>
      </c>
      <c r="M15" s="264">
        <v>188.74</v>
      </c>
    </row>
    <row r="16" spans="1:13" x14ac:dyDescent="0.25">
      <c r="A16" s="264">
        <v>7</v>
      </c>
      <c r="B16" s="264" t="s">
        <v>507</v>
      </c>
      <c r="C16" s="265">
        <v>43893</v>
      </c>
      <c r="E16" s="264" t="s">
        <v>347</v>
      </c>
      <c r="F16" s="264">
        <v>400</v>
      </c>
      <c r="G16" s="264">
        <v>400</v>
      </c>
      <c r="I16" s="264">
        <v>17</v>
      </c>
      <c r="J16" s="264">
        <v>137.72999999999999</v>
      </c>
      <c r="K16" s="264">
        <v>137.72999999999999</v>
      </c>
      <c r="L16" s="264" t="s">
        <v>467</v>
      </c>
      <c r="M16" s="264">
        <v>137.72999999999999</v>
      </c>
    </row>
    <row r="17" spans="1:13" x14ac:dyDescent="0.25">
      <c r="A17" s="264">
        <v>8</v>
      </c>
      <c r="B17" s="264" t="s">
        <v>542</v>
      </c>
      <c r="C17" s="265">
        <v>44018</v>
      </c>
      <c r="F17" s="264">
        <v>400</v>
      </c>
      <c r="I17" s="264">
        <v>18</v>
      </c>
      <c r="J17" s="264">
        <v>144</v>
      </c>
      <c r="K17" s="264">
        <v>144</v>
      </c>
      <c r="L17" s="264" t="s">
        <v>467</v>
      </c>
      <c r="M17" s="264">
        <v>144</v>
      </c>
    </row>
    <row r="18" spans="1:13" x14ac:dyDescent="0.25">
      <c r="A18" s="264">
        <v>9</v>
      </c>
      <c r="B18" s="264" t="s">
        <v>625</v>
      </c>
      <c r="C18" s="265">
        <v>44414</v>
      </c>
      <c r="G18" s="264">
        <v>300</v>
      </c>
      <c r="I18" s="264">
        <v>0</v>
      </c>
      <c r="J18" s="264">
        <v>0</v>
      </c>
      <c r="K18" s="264">
        <v>0</v>
      </c>
      <c r="L18" s="264" t="s">
        <v>476</v>
      </c>
      <c r="M18" s="264">
        <v>0</v>
      </c>
    </row>
    <row r="19" spans="1:13" x14ac:dyDescent="0.25">
      <c r="A19" s="264">
        <v>10</v>
      </c>
      <c r="B19" s="264" t="s">
        <v>477</v>
      </c>
      <c r="C19" s="265">
        <v>39084</v>
      </c>
      <c r="F19" s="264">
        <v>400</v>
      </c>
      <c r="G19" s="264">
        <v>400</v>
      </c>
      <c r="I19" s="264">
        <v>19</v>
      </c>
      <c r="J19" s="264">
        <v>159.85</v>
      </c>
      <c r="K19" s="264">
        <v>159.85</v>
      </c>
      <c r="L19" s="264" t="s">
        <v>467</v>
      </c>
      <c r="M19" s="264">
        <v>159.85</v>
      </c>
    </row>
    <row r="20" spans="1:13" x14ac:dyDescent="0.25">
      <c r="A20" s="264">
        <v>11</v>
      </c>
      <c r="B20" s="264" t="s">
        <v>478</v>
      </c>
      <c r="C20" s="265">
        <v>43003</v>
      </c>
      <c r="F20" s="264">
        <v>400</v>
      </c>
      <c r="G20" s="264">
        <v>400</v>
      </c>
      <c r="I20" s="264">
        <v>15</v>
      </c>
      <c r="J20" s="264">
        <v>120.91</v>
      </c>
      <c r="K20" s="264">
        <v>120.91</v>
      </c>
      <c r="L20" s="264" t="s">
        <v>476</v>
      </c>
      <c r="M20" s="264">
        <v>120.91</v>
      </c>
    </row>
    <row r="21" spans="1:13" x14ac:dyDescent="0.25">
      <c r="A21" s="264">
        <v>12</v>
      </c>
      <c r="B21" s="264" t="s">
        <v>543</v>
      </c>
      <c r="C21" s="265">
        <v>43726</v>
      </c>
      <c r="F21" s="264">
        <v>400</v>
      </c>
      <c r="G21" s="264">
        <v>400</v>
      </c>
      <c r="I21" s="264">
        <v>17</v>
      </c>
      <c r="J21" s="264">
        <v>140.51</v>
      </c>
      <c r="K21" s="264">
        <v>140.51</v>
      </c>
      <c r="L21" s="264" t="s">
        <v>467</v>
      </c>
      <c r="M21" s="264">
        <v>140.51</v>
      </c>
    </row>
    <row r="22" spans="1:13" x14ac:dyDescent="0.25">
      <c r="A22" s="264">
        <v>13</v>
      </c>
      <c r="B22" s="264" t="s">
        <v>479</v>
      </c>
      <c r="C22" s="265">
        <v>41162</v>
      </c>
      <c r="F22" s="264">
        <v>400</v>
      </c>
      <c r="G22" s="264">
        <v>400</v>
      </c>
      <c r="I22" s="264">
        <v>21</v>
      </c>
      <c r="J22" s="264">
        <v>164.21</v>
      </c>
      <c r="K22" s="264">
        <v>164.21</v>
      </c>
      <c r="L22" s="264" t="s">
        <v>467</v>
      </c>
      <c r="M22" s="264">
        <v>164.21</v>
      </c>
    </row>
    <row r="23" spans="1:13" x14ac:dyDescent="0.25">
      <c r="A23" s="264">
        <v>14</v>
      </c>
      <c r="B23" s="264" t="s">
        <v>571</v>
      </c>
      <c r="C23" s="265">
        <v>44153</v>
      </c>
      <c r="F23" s="264">
        <v>600</v>
      </c>
      <c r="G23" s="264">
        <v>600</v>
      </c>
      <c r="I23" s="264">
        <v>20</v>
      </c>
      <c r="J23" s="264">
        <v>170.15</v>
      </c>
      <c r="K23" s="264">
        <v>170.15</v>
      </c>
      <c r="L23" s="264" t="s">
        <v>467</v>
      </c>
      <c r="M23" s="264">
        <v>170.15</v>
      </c>
    </row>
    <row r="24" spans="1:13" x14ac:dyDescent="0.25">
      <c r="A24" s="264">
        <v>15</v>
      </c>
      <c r="B24" s="264" t="s">
        <v>563</v>
      </c>
      <c r="C24" s="265">
        <v>44116</v>
      </c>
      <c r="G24" s="264">
        <v>300</v>
      </c>
      <c r="I24" s="264">
        <v>0</v>
      </c>
      <c r="J24" s="264">
        <v>0</v>
      </c>
      <c r="K24" s="264">
        <v>0</v>
      </c>
      <c r="L24" s="264" t="s">
        <v>476</v>
      </c>
      <c r="M24" s="264">
        <v>0</v>
      </c>
    </row>
    <row r="25" spans="1:13" x14ac:dyDescent="0.25">
      <c r="A25" s="264">
        <v>16</v>
      </c>
      <c r="B25" s="264" t="s">
        <v>698</v>
      </c>
      <c r="C25" s="265">
        <v>44832</v>
      </c>
      <c r="G25" s="264">
        <v>600</v>
      </c>
      <c r="I25" s="264">
        <v>14</v>
      </c>
      <c r="J25" s="264">
        <v>98.61</v>
      </c>
      <c r="K25" s="264">
        <v>98.61</v>
      </c>
      <c r="L25" s="264" t="s">
        <v>476</v>
      </c>
      <c r="M25" s="264">
        <v>98.61</v>
      </c>
    </row>
    <row r="26" spans="1:13" x14ac:dyDescent="0.25">
      <c r="A26" s="264">
        <v>17</v>
      </c>
      <c r="B26" s="264" t="s">
        <v>666</v>
      </c>
      <c r="C26" s="265">
        <v>44439</v>
      </c>
      <c r="G26" s="264">
        <v>400</v>
      </c>
      <c r="I26" s="264">
        <v>18</v>
      </c>
      <c r="J26" s="264">
        <v>153.97</v>
      </c>
      <c r="K26" s="264">
        <v>153.97</v>
      </c>
      <c r="L26" s="264" t="s">
        <v>467</v>
      </c>
      <c r="M26" s="264">
        <v>153.97</v>
      </c>
    </row>
    <row r="27" spans="1:13" x14ac:dyDescent="0.25">
      <c r="A27" s="264">
        <v>18</v>
      </c>
      <c r="B27" s="264" t="s">
        <v>693</v>
      </c>
      <c r="C27" s="265">
        <v>44782</v>
      </c>
      <c r="G27" s="264">
        <v>400</v>
      </c>
      <c r="I27" s="264">
        <v>20</v>
      </c>
      <c r="J27" s="264">
        <v>175.63</v>
      </c>
      <c r="K27" s="264">
        <v>175.63</v>
      </c>
      <c r="L27" s="264" t="s">
        <v>467</v>
      </c>
      <c r="M27" s="264">
        <v>175.63</v>
      </c>
    </row>
    <row r="28" spans="1:13" x14ac:dyDescent="0.25">
      <c r="A28" s="264">
        <v>19</v>
      </c>
      <c r="B28" s="264" t="s">
        <v>482</v>
      </c>
      <c r="C28" s="265">
        <v>36578</v>
      </c>
      <c r="F28" s="264">
        <v>400</v>
      </c>
      <c r="G28" s="264">
        <v>400</v>
      </c>
      <c r="I28" s="264">
        <v>20</v>
      </c>
      <c r="J28" s="264">
        <v>161.31</v>
      </c>
      <c r="K28" s="264">
        <v>161.31</v>
      </c>
      <c r="L28" s="264" t="s">
        <v>467</v>
      </c>
      <c r="M28" s="264">
        <v>161.31</v>
      </c>
    </row>
    <row r="29" spans="1:13" x14ac:dyDescent="0.25">
      <c r="A29" s="264">
        <v>20</v>
      </c>
      <c r="B29" s="264" t="s">
        <v>598</v>
      </c>
      <c r="C29" s="265">
        <v>44369</v>
      </c>
      <c r="G29" s="264">
        <v>600</v>
      </c>
      <c r="I29" s="264">
        <v>16</v>
      </c>
      <c r="J29" s="264">
        <v>122.34</v>
      </c>
      <c r="K29" s="264">
        <v>122.34</v>
      </c>
      <c r="L29" s="264" t="s">
        <v>476</v>
      </c>
      <c r="M29" s="264">
        <v>122.34</v>
      </c>
    </row>
    <row r="30" spans="1:13" x14ac:dyDescent="0.25">
      <c r="A30" s="264">
        <v>21</v>
      </c>
      <c r="B30" s="264" t="s">
        <v>483</v>
      </c>
      <c r="C30" s="265">
        <v>42856</v>
      </c>
      <c r="F30" s="264">
        <v>600</v>
      </c>
      <c r="G30" s="264">
        <v>600</v>
      </c>
      <c r="I30" s="264">
        <v>21</v>
      </c>
      <c r="J30" s="264">
        <v>187.93</v>
      </c>
      <c r="K30" s="264">
        <v>187.93</v>
      </c>
      <c r="L30" s="264" t="s">
        <v>467</v>
      </c>
      <c r="M30" s="264">
        <v>187.93</v>
      </c>
    </row>
    <row r="31" spans="1:13" x14ac:dyDescent="0.25">
      <c r="A31" s="264">
        <v>22</v>
      </c>
      <c r="B31" s="264" t="s">
        <v>484</v>
      </c>
      <c r="C31" s="265">
        <v>36950</v>
      </c>
      <c r="F31" s="264">
        <v>400</v>
      </c>
      <c r="G31" s="264">
        <v>400</v>
      </c>
      <c r="I31" s="264">
        <v>21</v>
      </c>
      <c r="J31" s="264">
        <v>86.1</v>
      </c>
      <c r="K31" s="264">
        <v>86.1</v>
      </c>
      <c r="L31" s="264" t="s">
        <v>476</v>
      </c>
      <c r="M31" s="264">
        <v>86.1</v>
      </c>
    </row>
    <row r="32" spans="1:13" x14ac:dyDescent="0.25">
      <c r="A32" s="264">
        <v>23</v>
      </c>
      <c r="B32" s="264" t="s">
        <v>487</v>
      </c>
      <c r="C32" s="265">
        <v>39150</v>
      </c>
      <c r="F32" s="264">
        <v>400</v>
      </c>
      <c r="G32" s="264">
        <v>400</v>
      </c>
      <c r="I32" s="264">
        <v>14</v>
      </c>
      <c r="J32" s="264">
        <v>93.02</v>
      </c>
      <c r="K32" s="264">
        <v>93.02</v>
      </c>
      <c r="L32" s="264" t="s">
        <v>476</v>
      </c>
      <c r="M32" s="264">
        <v>93.02</v>
      </c>
    </row>
    <row r="33" spans="1:13" x14ac:dyDescent="0.25">
      <c r="A33" s="264">
        <v>24</v>
      </c>
      <c r="B33" s="264" t="s">
        <v>629</v>
      </c>
      <c r="C33" s="265">
        <v>44468</v>
      </c>
      <c r="G33" s="264">
        <v>400</v>
      </c>
      <c r="I33" s="264">
        <v>11</v>
      </c>
      <c r="J33" s="264">
        <v>77.45</v>
      </c>
      <c r="K33" s="264">
        <v>77.45</v>
      </c>
      <c r="L33" s="264" t="s">
        <v>476</v>
      </c>
      <c r="M33" s="264">
        <v>77.45</v>
      </c>
    </row>
    <row r="34" spans="1:13" x14ac:dyDescent="0.25">
      <c r="A34" s="264">
        <v>25</v>
      </c>
      <c r="B34" s="264" t="s">
        <v>488</v>
      </c>
      <c r="C34" s="265">
        <v>43778</v>
      </c>
      <c r="F34" s="264">
        <v>400</v>
      </c>
      <c r="G34" s="264">
        <v>400</v>
      </c>
      <c r="I34" s="264">
        <v>17</v>
      </c>
      <c r="J34" s="264">
        <v>130.13</v>
      </c>
      <c r="K34" s="264">
        <v>130.13</v>
      </c>
      <c r="L34" s="264" t="s">
        <v>467</v>
      </c>
      <c r="M34" s="264">
        <v>130.13</v>
      </c>
    </row>
    <row r="35" spans="1:13" x14ac:dyDescent="0.25">
      <c r="A35" s="264">
        <v>26</v>
      </c>
      <c r="B35" s="264" t="s">
        <v>489</v>
      </c>
      <c r="C35" s="265">
        <v>36704</v>
      </c>
      <c r="F35" s="264">
        <v>400</v>
      </c>
      <c r="G35" s="264">
        <v>400</v>
      </c>
      <c r="I35" s="264">
        <v>22</v>
      </c>
      <c r="J35" s="264">
        <v>163.69999999999999</v>
      </c>
      <c r="K35" s="264">
        <v>163.69999999999999</v>
      </c>
      <c r="L35" s="264" t="s">
        <v>467</v>
      </c>
      <c r="M35" s="264">
        <v>163.69999999999999</v>
      </c>
    </row>
    <row r="36" spans="1:13" x14ac:dyDescent="0.25">
      <c r="A36" s="264">
        <v>27</v>
      </c>
      <c r="B36" s="264" t="s">
        <v>701</v>
      </c>
      <c r="C36" s="265">
        <v>44838</v>
      </c>
      <c r="G36" s="264">
        <v>400</v>
      </c>
      <c r="I36" s="264">
        <v>18</v>
      </c>
      <c r="J36" s="264">
        <v>136.72</v>
      </c>
      <c r="K36" s="264">
        <v>136.72</v>
      </c>
      <c r="L36" s="264" t="s">
        <v>467</v>
      </c>
      <c r="M36" s="264">
        <v>136.72</v>
      </c>
    </row>
    <row r="37" spans="1:13" x14ac:dyDescent="0.25">
      <c r="A37" s="264">
        <v>28</v>
      </c>
      <c r="B37" s="264" t="s">
        <v>690</v>
      </c>
      <c r="C37" s="265">
        <v>44748</v>
      </c>
      <c r="G37" s="264">
        <v>200</v>
      </c>
      <c r="I37" s="264">
        <v>0</v>
      </c>
      <c r="J37" s="264">
        <v>0</v>
      </c>
      <c r="K37" s="264">
        <v>0</v>
      </c>
      <c r="L37" s="264" t="s">
        <v>476</v>
      </c>
      <c r="M37" s="264">
        <v>0</v>
      </c>
    </row>
    <row r="38" spans="1:13" x14ac:dyDescent="0.25">
      <c r="A38" s="264">
        <v>29</v>
      </c>
      <c r="B38" s="264" t="s">
        <v>491</v>
      </c>
      <c r="C38" s="265">
        <v>39664</v>
      </c>
      <c r="F38" s="264">
        <v>400</v>
      </c>
      <c r="G38" s="264">
        <v>400</v>
      </c>
      <c r="I38" s="264">
        <v>18</v>
      </c>
      <c r="J38" s="264">
        <v>125.73</v>
      </c>
      <c r="K38" s="264">
        <v>125.73</v>
      </c>
      <c r="L38" s="264" t="s">
        <v>476</v>
      </c>
      <c r="M38" s="264">
        <v>125.73</v>
      </c>
    </row>
    <row r="39" spans="1:13" x14ac:dyDescent="0.25">
      <c r="A39" s="264">
        <v>30</v>
      </c>
      <c r="B39" s="264" t="s">
        <v>492</v>
      </c>
      <c r="C39" s="265">
        <v>41115</v>
      </c>
      <c r="F39" s="264">
        <v>500</v>
      </c>
      <c r="G39" s="264">
        <v>500</v>
      </c>
      <c r="I39" s="264">
        <v>6</v>
      </c>
      <c r="J39" s="264">
        <v>25</v>
      </c>
      <c r="K39" s="264">
        <v>25</v>
      </c>
      <c r="L39" s="264" t="s">
        <v>476</v>
      </c>
      <c r="M39" s="264">
        <v>25</v>
      </c>
    </row>
    <row r="40" spans="1:13" x14ac:dyDescent="0.25">
      <c r="A40" s="264">
        <v>31</v>
      </c>
      <c r="B40" s="264" t="s">
        <v>493</v>
      </c>
      <c r="C40" s="265">
        <v>39476</v>
      </c>
      <c r="F40" s="264">
        <v>600</v>
      </c>
      <c r="G40" s="264">
        <v>600</v>
      </c>
      <c r="I40" s="264">
        <v>15</v>
      </c>
      <c r="J40" s="264">
        <v>131.28</v>
      </c>
      <c r="K40" s="264">
        <v>131.28</v>
      </c>
      <c r="L40" s="264" t="s">
        <v>467</v>
      </c>
      <c r="M40" s="264">
        <v>131.28</v>
      </c>
    </row>
    <row r="41" spans="1:13" x14ac:dyDescent="0.25">
      <c r="A41" s="264">
        <v>32</v>
      </c>
      <c r="B41" s="264" t="s">
        <v>503</v>
      </c>
      <c r="C41" s="265">
        <v>42856</v>
      </c>
      <c r="E41" s="264" t="s">
        <v>349</v>
      </c>
      <c r="F41" s="264">
        <v>500</v>
      </c>
      <c r="G41" s="264">
        <v>500</v>
      </c>
      <c r="I41" s="264">
        <v>0</v>
      </c>
      <c r="J41" s="264">
        <v>0</v>
      </c>
      <c r="K41" s="264">
        <v>0</v>
      </c>
      <c r="L41" s="264" t="s">
        <v>476</v>
      </c>
      <c r="M41" s="264">
        <v>0</v>
      </c>
    </row>
    <row r="42" spans="1:13" x14ac:dyDescent="0.25">
      <c r="A42" s="264">
        <v>33</v>
      </c>
      <c r="B42" s="264" t="s">
        <v>496</v>
      </c>
      <c r="C42" s="265">
        <v>41030</v>
      </c>
      <c r="F42" s="264">
        <v>400</v>
      </c>
      <c r="G42" s="264">
        <v>400</v>
      </c>
      <c r="I42" s="264">
        <v>23</v>
      </c>
      <c r="J42" s="264">
        <v>189.99</v>
      </c>
      <c r="K42" s="264">
        <v>189.99</v>
      </c>
      <c r="L42" s="264" t="s">
        <v>467</v>
      </c>
      <c r="M42" s="264">
        <v>189.99</v>
      </c>
    </row>
    <row r="43" spans="1:13" x14ac:dyDescent="0.25">
      <c r="J43" s="264">
        <f>SUM(J10:J42)</f>
        <v>4152.7299999999996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2266-B9A1-4C62-9844-0ECF1F59C4C1}">
  <dimension ref="A1:M45"/>
  <sheetViews>
    <sheetView topLeftCell="A22" workbookViewId="0">
      <selection activeCell="J46" sqref="J46"/>
    </sheetView>
  </sheetViews>
  <sheetFormatPr defaultColWidth="8.83203125" defaultRowHeight="15" x14ac:dyDescent="0.25"/>
  <cols>
    <col min="1" max="16384" width="8.83203125" style="266"/>
  </cols>
  <sheetData>
    <row r="1" spans="1:13" x14ac:dyDescent="0.25">
      <c r="A1" s="266" t="s">
        <v>446</v>
      </c>
    </row>
    <row r="2" spans="1:13" x14ac:dyDescent="0.25">
      <c r="A2" s="266" t="s">
        <v>710</v>
      </c>
    </row>
    <row r="3" spans="1:13" x14ac:dyDescent="0.25">
      <c r="A3" s="266" t="s">
        <v>448</v>
      </c>
      <c r="B3" s="266" t="s">
        <v>449</v>
      </c>
      <c r="C3" s="266" t="s">
        <v>423</v>
      </c>
      <c r="D3" s="266" t="s">
        <v>450</v>
      </c>
    </row>
    <row r="4" spans="1:13" x14ac:dyDescent="0.25">
      <c r="A4" s="266" t="s">
        <v>451</v>
      </c>
      <c r="B4" s="266">
        <v>21</v>
      </c>
      <c r="C4" s="266">
        <v>3482.77</v>
      </c>
      <c r="D4" s="266">
        <v>165.85</v>
      </c>
    </row>
    <row r="5" spans="1:13" x14ac:dyDescent="0.25">
      <c r="A5" s="266" t="s">
        <v>452</v>
      </c>
      <c r="B5" s="266">
        <v>13</v>
      </c>
      <c r="C5" s="266">
        <v>749.56</v>
      </c>
      <c r="D5" s="266">
        <v>57.66</v>
      </c>
    </row>
    <row r="6" spans="1:13" x14ac:dyDescent="0.25">
      <c r="A6" s="266" t="s">
        <v>453</v>
      </c>
      <c r="B6" s="266">
        <v>6</v>
      </c>
      <c r="C6" s="266" t="s">
        <v>454</v>
      </c>
      <c r="D6" s="266" t="s">
        <v>454</v>
      </c>
    </row>
    <row r="7" spans="1:13" x14ac:dyDescent="0.25">
      <c r="A7" s="266" t="s">
        <v>455</v>
      </c>
      <c r="B7" s="266">
        <v>27</v>
      </c>
      <c r="C7" s="266" t="s">
        <v>454</v>
      </c>
      <c r="D7" s="266" t="s">
        <v>454</v>
      </c>
    </row>
    <row r="9" spans="1:13" x14ac:dyDescent="0.25">
      <c r="A9" s="266" t="s">
        <v>456</v>
      </c>
      <c r="B9" s="266" t="s">
        <v>457</v>
      </c>
      <c r="C9" s="266" t="s">
        <v>160</v>
      </c>
      <c r="D9" s="266" t="s">
        <v>458</v>
      </c>
      <c r="E9" s="266" t="s">
        <v>459</v>
      </c>
      <c r="F9" s="266" t="s">
        <v>460</v>
      </c>
      <c r="G9" s="266" t="s">
        <v>461</v>
      </c>
      <c r="H9" s="266" t="s">
        <v>462</v>
      </c>
      <c r="I9" s="266" t="s">
        <v>463</v>
      </c>
      <c r="J9" s="266" t="s">
        <v>423</v>
      </c>
      <c r="K9" s="266" t="s">
        <v>450</v>
      </c>
      <c r="L9" s="266" t="s">
        <v>464</v>
      </c>
      <c r="M9" s="266" t="s">
        <v>711</v>
      </c>
    </row>
    <row r="10" spans="1:13" x14ac:dyDescent="0.25">
      <c r="A10" s="266">
        <v>1</v>
      </c>
      <c r="B10" s="266" t="s">
        <v>553</v>
      </c>
      <c r="C10" s="267">
        <v>44083</v>
      </c>
      <c r="G10" s="266">
        <v>400</v>
      </c>
      <c r="I10" s="266">
        <v>23</v>
      </c>
      <c r="J10" s="266">
        <v>187.15</v>
      </c>
      <c r="K10" s="266">
        <v>187.15</v>
      </c>
      <c r="L10" s="266" t="s">
        <v>467</v>
      </c>
      <c r="M10" s="266">
        <v>187.15</v>
      </c>
    </row>
    <row r="11" spans="1:13" x14ac:dyDescent="0.25">
      <c r="A11" s="266">
        <v>2</v>
      </c>
      <c r="B11" s="266" t="s">
        <v>466</v>
      </c>
      <c r="C11" s="267">
        <v>41407</v>
      </c>
      <c r="F11" s="266">
        <v>600</v>
      </c>
      <c r="G11" s="266">
        <v>600</v>
      </c>
      <c r="I11" s="266">
        <v>23</v>
      </c>
      <c r="J11" s="266">
        <v>188.88</v>
      </c>
      <c r="K11" s="266">
        <v>188.88</v>
      </c>
      <c r="L11" s="266" t="s">
        <v>467</v>
      </c>
      <c r="M11" s="266">
        <v>188.88</v>
      </c>
    </row>
    <row r="12" spans="1:13" x14ac:dyDescent="0.25">
      <c r="A12" s="266">
        <v>3</v>
      </c>
      <c r="B12" s="266" t="s">
        <v>469</v>
      </c>
      <c r="C12" s="267">
        <v>38790</v>
      </c>
      <c r="F12" s="266">
        <v>400</v>
      </c>
      <c r="G12" s="266">
        <v>400</v>
      </c>
      <c r="I12" s="266">
        <v>20</v>
      </c>
      <c r="J12" s="266">
        <v>166.97</v>
      </c>
      <c r="K12" s="266">
        <v>166.97</v>
      </c>
      <c r="L12" s="266" t="s">
        <v>467</v>
      </c>
      <c r="M12" s="266">
        <v>166.97</v>
      </c>
    </row>
    <row r="13" spans="1:13" x14ac:dyDescent="0.25">
      <c r="A13" s="266">
        <v>4</v>
      </c>
      <c r="B13" s="266" t="s">
        <v>712</v>
      </c>
      <c r="C13" s="267">
        <v>44902</v>
      </c>
      <c r="G13" s="266">
        <v>400</v>
      </c>
      <c r="I13" s="266">
        <v>15</v>
      </c>
      <c r="J13" s="266">
        <v>116.12</v>
      </c>
      <c r="K13" s="266">
        <v>116.12</v>
      </c>
      <c r="L13" s="266" t="s">
        <v>476</v>
      </c>
      <c r="M13" s="266">
        <v>116.12</v>
      </c>
    </row>
    <row r="14" spans="1:13" x14ac:dyDescent="0.25">
      <c r="A14" s="266">
        <v>5</v>
      </c>
      <c r="B14" s="266" t="s">
        <v>471</v>
      </c>
      <c r="C14" s="267">
        <v>42534</v>
      </c>
      <c r="F14" s="266">
        <v>600</v>
      </c>
      <c r="G14" s="266">
        <v>600</v>
      </c>
      <c r="I14" s="266">
        <v>18</v>
      </c>
      <c r="J14" s="266">
        <v>216.11</v>
      </c>
      <c r="K14" s="266">
        <v>216.11</v>
      </c>
      <c r="L14" s="266" t="s">
        <v>467</v>
      </c>
      <c r="M14" s="266">
        <v>216.11</v>
      </c>
    </row>
    <row r="15" spans="1:13" x14ac:dyDescent="0.25">
      <c r="A15" s="266">
        <v>6</v>
      </c>
      <c r="B15" s="266" t="s">
        <v>472</v>
      </c>
      <c r="C15" s="267">
        <v>38412</v>
      </c>
      <c r="F15" s="266">
        <v>600</v>
      </c>
      <c r="G15" s="266">
        <v>600</v>
      </c>
      <c r="I15" s="266">
        <v>15</v>
      </c>
      <c r="J15" s="266">
        <v>167.23</v>
      </c>
      <c r="K15" s="266">
        <v>167.23</v>
      </c>
      <c r="L15" s="266" t="s">
        <v>467</v>
      </c>
      <c r="M15" s="266">
        <v>167.23</v>
      </c>
    </row>
    <row r="16" spans="1:13" x14ac:dyDescent="0.25">
      <c r="A16" s="266">
        <v>7</v>
      </c>
      <c r="B16" s="266" t="s">
        <v>570</v>
      </c>
      <c r="C16" s="267">
        <v>38257</v>
      </c>
      <c r="F16" s="266">
        <v>600</v>
      </c>
      <c r="G16" s="266">
        <v>600</v>
      </c>
      <c r="I16" s="266">
        <v>24</v>
      </c>
      <c r="J16" s="266">
        <v>194.34</v>
      </c>
      <c r="K16" s="266">
        <v>194.34</v>
      </c>
      <c r="L16" s="266" t="s">
        <v>467</v>
      </c>
      <c r="M16" s="266">
        <v>194.34</v>
      </c>
    </row>
    <row r="17" spans="1:13" x14ac:dyDescent="0.25">
      <c r="A17" s="266">
        <v>8</v>
      </c>
      <c r="B17" s="266" t="s">
        <v>507</v>
      </c>
      <c r="C17" s="267">
        <v>43893</v>
      </c>
      <c r="E17" s="266" t="s">
        <v>347</v>
      </c>
      <c r="F17" s="266">
        <v>400</v>
      </c>
      <c r="G17" s="266">
        <v>400</v>
      </c>
      <c r="I17" s="266">
        <v>18</v>
      </c>
      <c r="J17" s="266">
        <v>150.72999999999999</v>
      </c>
      <c r="K17" s="266">
        <v>150.72999999999999</v>
      </c>
      <c r="L17" s="266" t="s">
        <v>467</v>
      </c>
      <c r="M17" s="266">
        <v>150.72999999999999</v>
      </c>
    </row>
    <row r="18" spans="1:13" x14ac:dyDescent="0.25">
      <c r="A18" s="266">
        <v>9</v>
      </c>
      <c r="B18" s="266" t="s">
        <v>542</v>
      </c>
      <c r="C18" s="267">
        <v>44018</v>
      </c>
      <c r="F18" s="266">
        <v>400</v>
      </c>
      <c r="I18" s="266">
        <v>1</v>
      </c>
      <c r="J18" s="266">
        <v>8</v>
      </c>
      <c r="K18" s="266">
        <v>8</v>
      </c>
      <c r="L18" s="266" t="s">
        <v>476</v>
      </c>
      <c r="M18" s="266">
        <v>8</v>
      </c>
    </row>
    <row r="19" spans="1:13" x14ac:dyDescent="0.25">
      <c r="A19" s="266">
        <v>10</v>
      </c>
      <c r="B19" s="266" t="s">
        <v>625</v>
      </c>
      <c r="C19" s="267">
        <v>44414</v>
      </c>
      <c r="G19" s="266">
        <v>300</v>
      </c>
      <c r="I19" s="266">
        <v>0</v>
      </c>
      <c r="J19" s="266">
        <v>0</v>
      </c>
      <c r="K19" s="266">
        <v>0</v>
      </c>
      <c r="L19" s="266" t="s">
        <v>476</v>
      </c>
      <c r="M19" s="266">
        <v>0</v>
      </c>
    </row>
    <row r="20" spans="1:13" x14ac:dyDescent="0.25">
      <c r="A20" s="266">
        <v>11</v>
      </c>
      <c r="B20" s="266" t="s">
        <v>477</v>
      </c>
      <c r="C20" s="267">
        <v>39084</v>
      </c>
      <c r="F20" s="266">
        <v>400</v>
      </c>
      <c r="G20" s="266">
        <v>400</v>
      </c>
      <c r="I20" s="266">
        <v>17</v>
      </c>
      <c r="J20" s="266">
        <v>144.35</v>
      </c>
      <c r="K20" s="266">
        <v>144.35</v>
      </c>
      <c r="L20" s="266" t="s">
        <v>467</v>
      </c>
      <c r="M20" s="266">
        <v>144.35</v>
      </c>
    </row>
    <row r="21" spans="1:13" x14ac:dyDescent="0.25">
      <c r="A21" s="266">
        <v>12</v>
      </c>
      <c r="B21" s="266" t="s">
        <v>478</v>
      </c>
      <c r="C21" s="267">
        <v>43003</v>
      </c>
      <c r="F21" s="266">
        <v>400</v>
      </c>
      <c r="G21" s="266">
        <v>400</v>
      </c>
      <c r="I21" s="266">
        <v>18</v>
      </c>
      <c r="J21" s="266">
        <v>143.19999999999999</v>
      </c>
      <c r="K21" s="266">
        <v>143.19999999999999</v>
      </c>
      <c r="L21" s="266" t="s">
        <v>467</v>
      </c>
      <c r="M21" s="266">
        <v>143.19999999999999</v>
      </c>
    </row>
    <row r="22" spans="1:13" x14ac:dyDescent="0.25">
      <c r="A22" s="266">
        <v>13</v>
      </c>
      <c r="B22" s="266" t="s">
        <v>543</v>
      </c>
      <c r="C22" s="267">
        <v>43726</v>
      </c>
      <c r="F22" s="266">
        <v>400</v>
      </c>
      <c r="G22" s="266">
        <v>400</v>
      </c>
      <c r="I22" s="266">
        <v>19</v>
      </c>
      <c r="J22" s="266">
        <v>197.58</v>
      </c>
      <c r="K22" s="266">
        <v>197.58</v>
      </c>
      <c r="L22" s="266" t="s">
        <v>467</v>
      </c>
      <c r="M22" s="266">
        <v>197.58</v>
      </c>
    </row>
    <row r="23" spans="1:13" x14ac:dyDescent="0.25">
      <c r="A23" s="266">
        <v>14</v>
      </c>
      <c r="B23" s="266" t="s">
        <v>479</v>
      </c>
      <c r="C23" s="267">
        <v>41162</v>
      </c>
      <c r="F23" s="266">
        <v>400</v>
      </c>
      <c r="G23" s="266">
        <v>400</v>
      </c>
      <c r="I23" s="266">
        <v>22</v>
      </c>
      <c r="J23" s="266">
        <v>171.76</v>
      </c>
      <c r="K23" s="266">
        <v>171.76</v>
      </c>
      <c r="L23" s="266" t="s">
        <v>467</v>
      </c>
      <c r="M23" s="266">
        <v>171.76</v>
      </c>
    </row>
    <row r="24" spans="1:13" x14ac:dyDescent="0.25">
      <c r="A24" s="266">
        <v>15</v>
      </c>
      <c r="B24" s="266" t="s">
        <v>571</v>
      </c>
      <c r="C24" s="267">
        <v>44153</v>
      </c>
      <c r="F24" s="266">
        <v>600</v>
      </c>
      <c r="G24" s="266">
        <v>600</v>
      </c>
      <c r="I24" s="266">
        <v>17</v>
      </c>
      <c r="J24" s="266">
        <v>134.16999999999999</v>
      </c>
      <c r="K24" s="266">
        <v>134.16999999999999</v>
      </c>
      <c r="L24" s="266" t="s">
        <v>467</v>
      </c>
      <c r="M24" s="266">
        <v>134.16999999999999</v>
      </c>
    </row>
    <row r="25" spans="1:13" x14ac:dyDescent="0.25">
      <c r="A25" s="266">
        <v>16</v>
      </c>
      <c r="B25" s="266" t="s">
        <v>563</v>
      </c>
      <c r="C25" s="267">
        <v>44116</v>
      </c>
      <c r="G25" s="266">
        <v>300</v>
      </c>
      <c r="I25" s="266">
        <v>0</v>
      </c>
      <c r="J25" s="266">
        <v>0</v>
      </c>
      <c r="K25" s="266">
        <v>0</v>
      </c>
      <c r="L25" s="266" t="s">
        <v>476</v>
      </c>
      <c r="M25" s="266">
        <v>0</v>
      </c>
    </row>
    <row r="26" spans="1:13" x14ac:dyDescent="0.25">
      <c r="A26" s="266">
        <v>17</v>
      </c>
      <c r="B26" s="266" t="s">
        <v>698</v>
      </c>
      <c r="C26" s="267">
        <v>44832</v>
      </c>
      <c r="G26" s="266">
        <v>600</v>
      </c>
      <c r="I26" s="266">
        <v>16</v>
      </c>
      <c r="J26" s="266">
        <v>131.29</v>
      </c>
      <c r="K26" s="266">
        <v>131.29</v>
      </c>
      <c r="L26" s="266" t="s">
        <v>467</v>
      </c>
      <c r="M26" s="266">
        <v>131.29</v>
      </c>
    </row>
    <row r="27" spans="1:13" x14ac:dyDescent="0.25">
      <c r="A27" s="266">
        <v>18</v>
      </c>
      <c r="B27" s="266" t="s">
        <v>666</v>
      </c>
      <c r="C27" s="267">
        <v>44439</v>
      </c>
      <c r="G27" s="266">
        <v>400</v>
      </c>
      <c r="I27" s="266">
        <v>16</v>
      </c>
      <c r="J27" s="266">
        <v>126.71</v>
      </c>
      <c r="K27" s="266">
        <v>126.71</v>
      </c>
      <c r="L27" s="266" t="s">
        <v>476</v>
      </c>
      <c r="M27" s="266">
        <v>126.71</v>
      </c>
    </row>
    <row r="28" spans="1:13" x14ac:dyDescent="0.25">
      <c r="A28" s="266">
        <v>19</v>
      </c>
      <c r="B28" s="266" t="s">
        <v>693</v>
      </c>
      <c r="C28" s="267">
        <v>44782</v>
      </c>
      <c r="G28" s="266">
        <v>400</v>
      </c>
      <c r="I28" s="266">
        <v>22</v>
      </c>
      <c r="J28" s="266">
        <v>191.44</v>
      </c>
      <c r="K28" s="266">
        <v>191.44</v>
      </c>
      <c r="L28" s="266" t="s">
        <v>467</v>
      </c>
      <c r="M28" s="266">
        <v>191.44</v>
      </c>
    </row>
    <row r="29" spans="1:13" x14ac:dyDescent="0.25">
      <c r="A29" s="266">
        <v>20</v>
      </c>
      <c r="B29" s="266" t="s">
        <v>482</v>
      </c>
      <c r="C29" s="267">
        <v>36578</v>
      </c>
      <c r="F29" s="266">
        <v>400</v>
      </c>
      <c r="G29" s="266">
        <v>400</v>
      </c>
      <c r="I29" s="266">
        <v>23</v>
      </c>
      <c r="J29" s="266">
        <v>158.41999999999999</v>
      </c>
      <c r="K29" s="266">
        <v>158.41999999999999</v>
      </c>
      <c r="L29" s="266" t="s">
        <v>467</v>
      </c>
      <c r="M29" s="266">
        <v>158.41999999999999</v>
      </c>
    </row>
    <row r="30" spans="1:13" x14ac:dyDescent="0.25">
      <c r="A30" s="266">
        <v>21</v>
      </c>
      <c r="B30" s="266" t="s">
        <v>598</v>
      </c>
      <c r="C30" s="267">
        <v>44369</v>
      </c>
      <c r="G30" s="266">
        <v>600</v>
      </c>
      <c r="I30" s="266">
        <v>19</v>
      </c>
      <c r="J30" s="266">
        <v>150.96</v>
      </c>
      <c r="K30" s="266">
        <v>150.96</v>
      </c>
      <c r="L30" s="266" t="s">
        <v>467</v>
      </c>
      <c r="M30" s="266">
        <v>150.96</v>
      </c>
    </row>
    <row r="31" spans="1:13" x14ac:dyDescent="0.25">
      <c r="A31" s="266">
        <v>22</v>
      </c>
      <c r="B31" s="266" t="s">
        <v>483</v>
      </c>
      <c r="C31" s="267">
        <v>42856</v>
      </c>
      <c r="F31" s="266">
        <v>600</v>
      </c>
      <c r="G31" s="266">
        <v>600</v>
      </c>
      <c r="I31" s="266">
        <v>22</v>
      </c>
      <c r="J31" s="266">
        <v>186.94</v>
      </c>
      <c r="K31" s="266">
        <v>186.94</v>
      </c>
      <c r="L31" s="266" t="s">
        <v>467</v>
      </c>
      <c r="M31" s="266">
        <v>186.94</v>
      </c>
    </row>
    <row r="32" spans="1:13" x14ac:dyDescent="0.25">
      <c r="A32" s="266">
        <v>23</v>
      </c>
      <c r="B32" s="266" t="s">
        <v>484</v>
      </c>
      <c r="C32" s="267">
        <v>36950</v>
      </c>
      <c r="F32" s="266">
        <v>400</v>
      </c>
      <c r="G32" s="266">
        <v>400</v>
      </c>
      <c r="I32" s="266">
        <v>22</v>
      </c>
      <c r="J32" s="266">
        <v>75.569999999999993</v>
      </c>
      <c r="K32" s="266">
        <v>75.569999999999993</v>
      </c>
      <c r="L32" s="266" t="s">
        <v>476</v>
      </c>
      <c r="M32" s="266">
        <v>75.569999999999993</v>
      </c>
    </row>
    <row r="33" spans="1:13" x14ac:dyDescent="0.25">
      <c r="A33" s="266">
        <v>24</v>
      </c>
      <c r="B33" s="266" t="s">
        <v>487</v>
      </c>
      <c r="C33" s="267">
        <v>39150</v>
      </c>
      <c r="F33" s="266">
        <v>400</v>
      </c>
      <c r="G33" s="266">
        <v>400</v>
      </c>
      <c r="I33" s="266">
        <v>16</v>
      </c>
      <c r="J33" s="266">
        <v>135.57</v>
      </c>
      <c r="K33" s="266">
        <v>135.57</v>
      </c>
      <c r="L33" s="266" t="s">
        <v>467</v>
      </c>
      <c r="M33" s="266">
        <v>135.57</v>
      </c>
    </row>
    <row r="34" spans="1:13" x14ac:dyDescent="0.25">
      <c r="A34" s="266">
        <v>25</v>
      </c>
      <c r="B34" s="266" t="s">
        <v>629</v>
      </c>
      <c r="C34" s="267">
        <v>44468</v>
      </c>
      <c r="G34" s="266">
        <v>400</v>
      </c>
      <c r="I34" s="266">
        <v>8</v>
      </c>
      <c r="J34" s="266">
        <v>64.08</v>
      </c>
      <c r="K34" s="266">
        <v>64.08</v>
      </c>
      <c r="L34" s="266" t="s">
        <v>476</v>
      </c>
      <c r="M34" s="266">
        <v>64.08</v>
      </c>
    </row>
    <row r="35" spans="1:13" x14ac:dyDescent="0.25">
      <c r="A35" s="266">
        <v>26</v>
      </c>
      <c r="B35" s="266" t="s">
        <v>488</v>
      </c>
      <c r="C35" s="267">
        <v>43778</v>
      </c>
      <c r="F35" s="266">
        <v>400</v>
      </c>
      <c r="G35" s="266">
        <v>400</v>
      </c>
      <c r="I35" s="266">
        <v>11</v>
      </c>
      <c r="J35" s="266">
        <v>92.41</v>
      </c>
      <c r="K35" s="266">
        <v>92.41</v>
      </c>
      <c r="L35" s="266" t="s">
        <v>476</v>
      </c>
      <c r="M35" s="266">
        <v>92.41</v>
      </c>
    </row>
    <row r="36" spans="1:13" x14ac:dyDescent="0.25">
      <c r="A36" s="266">
        <v>27</v>
      </c>
      <c r="B36" s="266" t="s">
        <v>489</v>
      </c>
      <c r="C36" s="267">
        <v>36704</v>
      </c>
      <c r="F36" s="266">
        <v>400</v>
      </c>
      <c r="G36" s="266">
        <v>400</v>
      </c>
      <c r="I36" s="266">
        <v>19</v>
      </c>
      <c r="J36" s="266">
        <v>131.94999999999999</v>
      </c>
      <c r="K36" s="266">
        <v>131.94999999999999</v>
      </c>
      <c r="L36" s="266" t="s">
        <v>467</v>
      </c>
      <c r="M36" s="266">
        <v>131.94999999999999</v>
      </c>
    </row>
    <row r="37" spans="1:13" x14ac:dyDescent="0.25">
      <c r="A37" s="266">
        <v>28</v>
      </c>
      <c r="B37" s="266" t="s">
        <v>701</v>
      </c>
      <c r="C37" s="267">
        <v>44838</v>
      </c>
      <c r="G37" s="266">
        <v>400</v>
      </c>
      <c r="I37" s="266">
        <v>22</v>
      </c>
      <c r="J37" s="266">
        <v>170.06</v>
      </c>
      <c r="K37" s="266">
        <v>170.06</v>
      </c>
      <c r="L37" s="266" t="s">
        <v>467</v>
      </c>
      <c r="M37" s="266">
        <v>170.06</v>
      </c>
    </row>
    <row r="38" spans="1:13" x14ac:dyDescent="0.25">
      <c r="A38" s="266">
        <v>29</v>
      </c>
      <c r="B38" s="266" t="s">
        <v>690</v>
      </c>
      <c r="C38" s="267">
        <v>44748</v>
      </c>
      <c r="G38" s="266">
        <v>200</v>
      </c>
      <c r="I38" s="266">
        <v>0</v>
      </c>
      <c r="J38" s="266">
        <v>0</v>
      </c>
      <c r="K38" s="266">
        <v>0</v>
      </c>
      <c r="L38" s="266" t="s">
        <v>476</v>
      </c>
      <c r="M38" s="266">
        <v>0</v>
      </c>
    </row>
    <row r="39" spans="1:13" x14ac:dyDescent="0.25">
      <c r="A39" s="266">
        <v>30</v>
      </c>
      <c r="B39" s="266" t="s">
        <v>491</v>
      </c>
      <c r="C39" s="267">
        <v>39664</v>
      </c>
      <c r="F39" s="266">
        <v>400</v>
      </c>
      <c r="G39" s="266">
        <v>400</v>
      </c>
      <c r="I39" s="266">
        <v>18</v>
      </c>
      <c r="J39" s="266">
        <v>123.64</v>
      </c>
      <c r="K39" s="266">
        <v>123.64</v>
      </c>
      <c r="L39" s="266" t="s">
        <v>476</v>
      </c>
      <c r="M39" s="266">
        <v>123.64</v>
      </c>
    </row>
    <row r="40" spans="1:13" x14ac:dyDescent="0.25">
      <c r="A40" s="266">
        <v>31</v>
      </c>
      <c r="B40" s="266" t="s">
        <v>492</v>
      </c>
      <c r="C40" s="267">
        <v>41115</v>
      </c>
      <c r="F40" s="266">
        <v>500</v>
      </c>
      <c r="G40" s="266">
        <v>500</v>
      </c>
      <c r="I40" s="266">
        <v>10</v>
      </c>
      <c r="J40" s="266">
        <v>27</v>
      </c>
      <c r="K40" s="266">
        <v>27</v>
      </c>
      <c r="L40" s="266" t="s">
        <v>476</v>
      </c>
      <c r="M40" s="266">
        <v>27</v>
      </c>
    </row>
    <row r="41" spans="1:13" x14ac:dyDescent="0.25">
      <c r="A41" s="266">
        <v>32</v>
      </c>
      <c r="B41" s="266" t="s">
        <v>493</v>
      </c>
      <c r="C41" s="267">
        <v>39476</v>
      </c>
      <c r="F41" s="266">
        <v>600</v>
      </c>
      <c r="G41" s="266">
        <v>600</v>
      </c>
      <c r="I41" s="266">
        <v>13</v>
      </c>
      <c r="J41" s="266">
        <v>116.03</v>
      </c>
      <c r="K41" s="266">
        <v>116.03</v>
      </c>
      <c r="L41" s="266" t="s">
        <v>476</v>
      </c>
      <c r="M41" s="266">
        <v>116.03</v>
      </c>
    </row>
    <row r="42" spans="1:13" x14ac:dyDescent="0.25">
      <c r="A42" s="266">
        <v>33</v>
      </c>
      <c r="B42" s="266" t="s">
        <v>503</v>
      </c>
      <c r="C42" s="267">
        <v>42856</v>
      </c>
      <c r="E42" s="266" t="s">
        <v>349</v>
      </c>
      <c r="F42" s="266">
        <v>500</v>
      </c>
      <c r="G42" s="266">
        <v>500</v>
      </c>
      <c r="I42" s="266">
        <v>0</v>
      </c>
      <c r="J42" s="266">
        <v>0</v>
      </c>
      <c r="K42" s="266">
        <v>0</v>
      </c>
      <c r="L42" s="266" t="s">
        <v>476</v>
      </c>
      <c r="M42" s="266">
        <v>0</v>
      </c>
    </row>
    <row r="43" spans="1:13" x14ac:dyDescent="0.25">
      <c r="A43" s="266">
        <v>34</v>
      </c>
      <c r="B43" s="266" t="s">
        <v>496</v>
      </c>
      <c r="C43" s="267">
        <v>41030</v>
      </c>
      <c r="F43" s="266">
        <v>400</v>
      </c>
      <c r="G43" s="266">
        <v>400</v>
      </c>
      <c r="I43" s="266">
        <v>20</v>
      </c>
      <c r="J43" s="266">
        <v>163.66999999999999</v>
      </c>
      <c r="K43" s="266">
        <v>163.66999999999999</v>
      </c>
      <c r="L43" s="266" t="s">
        <v>467</v>
      </c>
      <c r="M43" s="266">
        <v>163.66999999999999</v>
      </c>
    </row>
    <row r="44" spans="1:13" x14ac:dyDescent="0.25">
      <c r="J44" s="266">
        <f>SUM(J10:J43)</f>
        <v>4232.33</v>
      </c>
    </row>
    <row r="45" spans="1:13" x14ac:dyDescent="0.25">
      <c r="J45" s="268">
        <f>J44-'Jul 22-Jun 23  '!T62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6592-9B49-4BB4-93C6-B945D0051F62}">
  <dimension ref="A1:M44"/>
  <sheetViews>
    <sheetView topLeftCell="A23" workbookViewId="0">
      <selection activeCell="J45" sqref="J45"/>
    </sheetView>
  </sheetViews>
  <sheetFormatPr defaultColWidth="8.83203125" defaultRowHeight="15" x14ac:dyDescent="0.25"/>
  <cols>
    <col min="1" max="16384" width="8.83203125" style="269"/>
  </cols>
  <sheetData>
    <row r="1" spans="1:13" x14ac:dyDescent="0.25">
      <c r="A1" s="269" t="s">
        <v>446</v>
      </c>
    </row>
    <row r="2" spans="1:13" x14ac:dyDescent="0.25">
      <c r="A2" s="269" t="s">
        <v>715</v>
      </c>
    </row>
    <row r="3" spans="1:13" x14ac:dyDescent="0.25">
      <c r="A3" s="269" t="s">
        <v>448</v>
      </c>
      <c r="B3" s="269" t="s">
        <v>449</v>
      </c>
      <c r="C3" s="269" t="s">
        <v>423</v>
      </c>
      <c r="D3" s="269" t="s">
        <v>450</v>
      </c>
    </row>
    <row r="4" spans="1:13" x14ac:dyDescent="0.25">
      <c r="A4" s="269" t="s">
        <v>451</v>
      </c>
      <c r="B4" s="269">
        <v>21</v>
      </c>
      <c r="C4" s="269">
        <v>3354.38</v>
      </c>
      <c r="D4" s="269">
        <v>159.72999999999999</v>
      </c>
    </row>
    <row r="5" spans="1:13" x14ac:dyDescent="0.25">
      <c r="A5" s="269" t="s">
        <v>452</v>
      </c>
      <c r="B5" s="269">
        <v>11</v>
      </c>
      <c r="C5" s="269">
        <v>509.89</v>
      </c>
      <c r="D5" s="269">
        <v>46.35</v>
      </c>
    </row>
    <row r="6" spans="1:13" x14ac:dyDescent="0.25">
      <c r="A6" s="269" t="s">
        <v>453</v>
      </c>
      <c r="B6" s="269">
        <v>4</v>
      </c>
      <c r="C6" s="269" t="s">
        <v>454</v>
      </c>
      <c r="D6" s="269" t="s">
        <v>454</v>
      </c>
    </row>
    <row r="7" spans="1:13" x14ac:dyDescent="0.25">
      <c r="A7" s="269" t="s">
        <v>455</v>
      </c>
      <c r="B7" s="269">
        <v>25</v>
      </c>
      <c r="C7" s="269" t="s">
        <v>454</v>
      </c>
      <c r="D7" s="269" t="s">
        <v>454</v>
      </c>
    </row>
    <row r="9" spans="1:13" x14ac:dyDescent="0.25">
      <c r="A9" s="269" t="s">
        <v>456</v>
      </c>
      <c r="B9" s="269" t="s">
        <v>457</v>
      </c>
      <c r="C9" s="269" t="s">
        <v>160</v>
      </c>
      <c r="D9" s="269" t="s">
        <v>458</v>
      </c>
      <c r="E9" s="269" t="s">
        <v>459</v>
      </c>
      <c r="F9" s="269" t="s">
        <v>460</v>
      </c>
      <c r="G9" s="269" t="s">
        <v>461</v>
      </c>
      <c r="H9" s="269" t="s">
        <v>462</v>
      </c>
      <c r="I9" s="269" t="s">
        <v>463</v>
      </c>
      <c r="J9" s="269" t="s">
        <v>423</v>
      </c>
      <c r="K9" s="269" t="s">
        <v>450</v>
      </c>
      <c r="L9" s="269" t="s">
        <v>464</v>
      </c>
      <c r="M9" s="269" t="s">
        <v>716</v>
      </c>
    </row>
    <row r="10" spans="1:13" x14ac:dyDescent="0.25">
      <c r="A10" s="269">
        <v>1</v>
      </c>
      <c r="B10" s="269" t="s">
        <v>553</v>
      </c>
      <c r="C10" s="270">
        <v>44083</v>
      </c>
      <c r="G10" s="269">
        <v>400</v>
      </c>
      <c r="I10" s="269">
        <v>22</v>
      </c>
      <c r="J10" s="269">
        <v>180.27</v>
      </c>
      <c r="K10" s="269">
        <v>180.27</v>
      </c>
      <c r="L10" s="269" t="s">
        <v>467</v>
      </c>
      <c r="M10" s="269">
        <v>180.27</v>
      </c>
    </row>
    <row r="11" spans="1:13" x14ac:dyDescent="0.25">
      <c r="A11" s="269">
        <v>2</v>
      </c>
      <c r="B11" s="269" t="s">
        <v>466</v>
      </c>
      <c r="C11" s="270">
        <v>41407</v>
      </c>
      <c r="F11" s="269">
        <v>600</v>
      </c>
      <c r="G11" s="269">
        <v>600</v>
      </c>
      <c r="I11" s="269">
        <v>22</v>
      </c>
      <c r="J11" s="269">
        <v>187.71</v>
      </c>
      <c r="K11" s="269">
        <v>187.71</v>
      </c>
      <c r="L11" s="269" t="s">
        <v>467</v>
      </c>
      <c r="M11" s="269">
        <v>187.71</v>
      </c>
    </row>
    <row r="12" spans="1:13" x14ac:dyDescent="0.25">
      <c r="A12" s="269">
        <v>3</v>
      </c>
      <c r="B12" s="269" t="s">
        <v>469</v>
      </c>
      <c r="C12" s="270">
        <v>38790</v>
      </c>
      <c r="F12" s="269">
        <v>400</v>
      </c>
      <c r="G12" s="269">
        <v>400</v>
      </c>
      <c r="I12" s="269">
        <v>15</v>
      </c>
      <c r="J12" s="269">
        <v>127.46</v>
      </c>
      <c r="K12" s="269">
        <v>127.46</v>
      </c>
      <c r="L12" s="269" t="s">
        <v>476</v>
      </c>
      <c r="M12" s="269">
        <v>127.46</v>
      </c>
    </row>
    <row r="13" spans="1:13" x14ac:dyDescent="0.25">
      <c r="A13" s="269">
        <v>4</v>
      </c>
      <c r="B13" s="269" t="s">
        <v>712</v>
      </c>
      <c r="C13" s="270">
        <v>44902</v>
      </c>
      <c r="G13" s="269">
        <v>400</v>
      </c>
      <c r="I13" s="269">
        <v>17</v>
      </c>
      <c r="J13" s="269">
        <v>141.38999999999999</v>
      </c>
      <c r="K13" s="269">
        <v>141.38999999999999</v>
      </c>
      <c r="L13" s="269" t="s">
        <v>467</v>
      </c>
      <c r="M13" s="269">
        <v>141.38999999999999</v>
      </c>
    </row>
    <row r="14" spans="1:13" x14ac:dyDescent="0.25">
      <c r="A14" s="269">
        <v>5</v>
      </c>
      <c r="B14" s="269" t="s">
        <v>471</v>
      </c>
      <c r="C14" s="270">
        <v>42534</v>
      </c>
      <c r="F14" s="269">
        <v>600</v>
      </c>
      <c r="G14" s="269">
        <v>600</v>
      </c>
      <c r="I14" s="269">
        <v>18</v>
      </c>
      <c r="J14" s="269">
        <v>186.27</v>
      </c>
      <c r="K14" s="269">
        <v>186.27</v>
      </c>
      <c r="L14" s="269" t="s">
        <v>467</v>
      </c>
      <c r="M14" s="269">
        <v>186.27</v>
      </c>
    </row>
    <row r="15" spans="1:13" x14ac:dyDescent="0.25">
      <c r="A15" s="269">
        <v>6</v>
      </c>
      <c r="B15" s="269" t="s">
        <v>472</v>
      </c>
      <c r="C15" s="270">
        <v>38412</v>
      </c>
      <c r="F15" s="269">
        <v>600</v>
      </c>
      <c r="G15" s="269">
        <v>600</v>
      </c>
      <c r="I15" s="269">
        <v>17</v>
      </c>
      <c r="J15" s="269">
        <v>155.66</v>
      </c>
      <c r="K15" s="269">
        <v>155.66</v>
      </c>
      <c r="L15" s="269" t="s">
        <v>467</v>
      </c>
      <c r="M15" s="269">
        <v>155.66</v>
      </c>
    </row>
    <row r="16" spans="1:13" x14ac:dyDescent="0.25">
      <c r="A16" s="269">
        <v>7</v>
      </c>
      <c r="B16" s="269" t="s">
        <v>570</v>
      </c>
      <c r="C16" s="270">
        <v>38257</v>
      </c>
      <c r="F16" s="269">
        <v>600</v>
      </c>
      <c r="G16" s="269">
        <v>600</v>
      </c>
      <c r="I16" s="269">
        <v>24</v>
      </c>
      <c r="J16" s="269">
        <v>185.22</v>
      </c>
      <c r="K16" s="269">
        <v>185.22</v>
      </c>
      <c r="L16" s="269" t="s">
        <v>467</v>
      </c>
      <c r="M16" s="269">
        <v>185.22</v>
      </c>
    </row>
    <row r="17" spans="1:13" x14ac:dyDescent="0.25">
      <c r="A17" s="269">
        <v>8</v>
      </c>
      <c r="B17" s="269" t="s">
        <v>507</v>
      </c>
      <c r="C17" s="270">
        <v>43893</v>
      </c>
      <c r="E17" s="269" t="s">
        <v>347</v>
      </c>
      <c r="F17" s="269">
        <v>400</v>
      </c>
      <c r="G17" s="269">
        <v>400</v>
      </c>
      <c r="I17" s="269">
        <v>18</v>
      </c>
      <c r="J17" s="269">
        <v>141.76</v>
      </c>
      <c r="K17" s="269">
        <v>141.76</v>
      </c>
      <c r="L17" s="269" t="s">
        <v>467</v>
      </c>
      <c r="M17" s="269">
        <v>141.76</v>
      </c>
    </row>
    <row r="18" spans="1:13" x14ac:dyDescent="0.25">
      <c r="A18" s="269">
        <v>9</v>
      </c>
      <c r="B18" s="269" t="s">
        <v>542</v>
      </c>
      <c r="C18" s="270">
        <v>44018</v>
      </c>
      <c r="F18" s="269">
        <v>400</v>
      </c>
      <c r="I18" s="269">
        <v>0</v>
      </c>
      <c r="J18" s="269">
        <v>0</v>
      </c>
      <c r="K18" s="269">
        <v>0</v>
      </c>
      <c r="L18" s="269" t="s">
        <v>476</v>
      </c>
      <c r="M18" s="269">
        <v>0</v>
      </c>
    </row>
    <row r="19" spans="1:13" x14ac:dyDescent="0.25">
      <c r="A19" s="269">
        <v>10</v>
      </c>
      <c r="B19" s="269" t="s">
        <v>625</v>
      </c>
      <c r="C19" s="270">
        <v>44414</v>
      </c>
      <c r="G19" s="269">
        <v>300</v>
      </c>
      <c r="I19" s="269">
        <v>0</v>
      </c>
      <c r="J19" s="269">
        <v>0</v>
      </c>
      <c r="K19" s="269">
        <v>0</v>
      </c>
      <c r="L19" s="269" t="s">
        <v>476</v>
      </c>
      <c r="M19" s="269">
        <v>0</v>
      </c>
    </row>
    <row r="20" spans="1:13" x14ac:dyDescent="0.25">
      <c r="A20" s="269">
        <v>11</v>
      </c>
      <c r="B20" s="269" t="s">
        <v>477</v>
      </c>
      <c r="C20" s="270">
        <v>39084</v>
      </c>
      <c r="F20" s="269">
        <v>400</v>
      </c>
      <c r="G20" s="269">
        <v>400</v>
      </c>
      <c r="I20" s="269">
        <v>16</v>
      </c>
      <c r="J20" s="269">
        <v>142.56</v>
      </c>
      <c r="K20" s="269">
        <v>142.56</v>
      </c>
      <c r="L20" s="269" t="s">
        <v>467</v>
      </c>
      <c r="M20" s="269">
        <v>142.56</v>
      </c>
    </row>
    <row r="21" spans="1:13" x14ac:dyDescent="0.25">
      <c r="A21" s="269">
        <v>12</v>
      </c>
      <c r="B21" s="269" t="s">
        <v>478</v>
      </c>
      <c r="C21" s="270">
        <v>43003</v>
      </c>
      <c r="F21" s="269">
        <v>400</v>
      </c>
      <c r="G21" s="269">
        <v>400</v>
      </c>
      <c r="I21" s="269">
        <v>18</v>
      </c>
      <c r="J21" s="269">
        <v>148.13999999999999</v>
      </c>
      <c r="K21" s="269">
        <v>148.13999999999999</v>
      </c>
      <c r="L21" s="269" t="s">
        <v>467</v>
      </c>
      <c r="M21" s="269">
        <v>148.13999999999999</v>
      </c>
    </row>
    <row r="22" spans="1:13" x14ac:dyDescent="0.25">
      <c r="A22" s="269">
        <v>13</v>
      </c>
      <c r="B22" s="269" t="s">
        <v>479</v>
      </c>
      <c r="C22" s="270">
        <v>41162</v>
      </c>
      <c r="F22" s="269">
        <v>400</v>
      </c>
      <c r="G22" s="269">
        <v>400</v>
      </c>
      <c r="I22" s="269">
        <v>21</v>
      </c>
      <c r="J22" s="269">
        <v>162.02000000000001</v>
      </c>
      <c r="K22" s="269">
        <v>162.02000000000001</v>
      </c>
      <c r="L22" s="269" t="s">
        <v>467</v>
      </c>
      <c r="M22" s="269">
        <v>162.02000000000001</v>
      </c>
    </row>
    <row r="23" spans="1:13" x14ac:dyDescent="0.25">
      <c r="A23" s="269">
        <v>14</v>
      </c>
      <c r="B23" s="269" t="s">
        <v>571</v>
      </c>
      <c r="C23" s="270">
        <v>44153</v>
      </c>
      <c r="F23" s="269">
        <v>600</v>
      </c>
      <c r="G23" s="269">
        <v>600</v>
      </c>
      <c r="I23" s="269">
        <v>20</v>
      </c>
      <c r="J23" s="269">
        <v>168.66</v>
      </c>
      <c r="K23" s="269">
        <v>168.66</v>
      </c>
      <c r="L23" s="269" t="s">
        <v>467</v>
      </c>
      <c r="M23" s="269">
        <v>168.66</v>
      </c>
    </row>
    <row r="24" spans="1:13" x14ac:dyDescent="0.25">
      <c r="A24" s="269">
        <v>15</v>
      </c>
      <c r="B24" s="269" t="s">
        <v>563</v>
      </c>
      <c r="C24" s="270">
        <v>44116</v>
      </c>
      <c r="G24" s="269">
        <v>300</v>
      </c>
      <c r="I24" s="269">
        <v>0</v>
      </c>
      <c r="J24" s="269">
        <v>0</v>
      </c>
      <c r="K24" s="269">
        <v>0</v>
      </c>
      <c r="L24" s="269" t="s">
        <v>476</v>
      </c>
      <c r="M24" s="269">
        <v>0</v>
      </c>
    </row>
    <row r="25" spans="1:13" x14ac:dyDescent="0.25">
      <c r="A25" s="269">
        <v>16</v>
      </c>
      <c r="B25" s="269" t="s">
        <v>666</v>
      </c>
      <c r="C25" s="270">
        <v>44439</v>
      </c>
      <c r="G25" s="269">
        <v>400</v>
      </c>
      <c r="I25" s="269">
        <v>17</v>
      </c>
      <c r="J25" s="269">
        <v>140.09</v>
      </c>
      <c r="K25" s="269">
        <v>140.09</v>
      </c>
      <c r="L25" s="269" t="s">
        <v>467</v>
      </c>
      <c r="M25" s="269">
        <v>140.09</v>
      </c>
    </row>
    <row r="26" spans="1:13" x14ac:dyDescent="0.25">
      <c r="A26" s="269">
        <v>17</v>
      </c>
      <c r="B26" s="269" t="s">
        <v>693</v>
      </c>
      <c r="C26" s="270">
        <v>44782</v>
      </c>
      <c r="G26" s="269">
        <v>400</v>
      </c>
      <c r="I26" s="269">
        <v>20</v>
      </c>
      <c r="J26" s="269">
        <v>176.97</v>
      </c>
      <c r="K26" s="269">
        <v>176.97</v>
      </c>
      <c r="L26" s="269" t="s">
        <v>467</v>
      </c>
      <c r="M26" s="269">
        <v>176.97</v>
      </c>
    </row>
    <row r="27" spans="1:13" x14ac:dyDescent="0.25">
      <c r="A27" s="269">
        <v>18</v>
      </c>
      <c r="B27" s="269" t="s">
        <v>482</v>
      </c>
      <c r="C27" s="270">
        <v>36578</v>
      </c>
      <c r="F27" s="269">
        <v>400</v>
      </c>
      <c r="G27" s="269">
        <v>400</v>
      </c>
      <c r="I27" s="269">
        <v>19</v>
      </c>
      <c r="J27" s="269">
        <v>150.19999999999999</v>
      </c>
      <c r="K27" s="269">
        <v>150.19999999999999</v>
      </c>
      <c r="L27" s="269" t="s">
        <v>467</v>
      </c>
      <c r="M27" s="269">
        <v>150.19999999999999</v>
      </c>
    </row>
    <row r="28" spans="1:13" x14ac:dyDescent="0.25">
      <c r="A28" s="269">
        <v>19</v>
      </c>
      <c r="B28" s="269" t="s">
        <v>598</v>
      </c>
      <c r="C28" s="270">
        <v>44369</v>
      </c>
      <c r="G28" s="269">
        <v>600</v>
      </c>
      <c r="I28" s="269">
        <v>18</v>
      </c>
      <c r="J28" s="269">
        <v>140.35</v>
      </c>
      <c r="K28" s="269">
        <v>140.35</v>
      </c>
      <c r="L28" s="269" t="s">
        <v>467</v>
      </c>
      <c r="M28" s="269">
        <v>140.35</v>
      </c>
    </row>
    <row r="29" spans="1:13" x14ac:dyDescent="0.25">
      <c r="A29" s="269">
        <v>20</v>
      </c>
      <c r="B29" s="269" t="s">
        <v>483</v>
      </c>
      <c r="C29" s="270">
        <v>42856</v>
      </c>
      <c r="F29" s="269">
        <v>600</v>
      </c>
      <c r="G29" s="269">
        <v>600</v>
      </c>
      <c r="I29" s="269">
        <v>22</v>
      </c>
      <c r="J29" s="269">
        <v>193.82</v>
      </c>
      <c r="K29" s="269">
        <v>193.82</v>
      </c>
      <c r="L29" s="269" t="s">
        <v>467</v>
      </c>
      <c r="M29" s="269">
        <v>193.82</v>
      </c>
    </row>
    <row r="30" spans="1:13" x14ac:dyDescent="0.25">
      <c r="A30" s="269">
        <v>21</v>
      </c>
      <c r="B30" s="269" t="s">
        <v>484</v>
      </c>
      <c r="C30" s="270">
        <v>36950</v>
      </c>
      <c r="F30" s="269">
        <v>400</v>
      </c>
      <c r="G30" s="269">
        <v>400</v>
      </c>
      <c r="I30" s="269">
        <v>22</v>
      </c>
      <c r="J30" s="269">
        <v>87.31</v>
      </c>
      <c r="K30" s="269">
        <v>87.31</v>
      </c>
      <c r="L30" s="269" t="s">
        <v>476</v>
      </c>
      <c r="M30" s="269">
        <v>87.31</v>
      </c>
    </row>
    <row r="31" spans="1:13" x14ac:dyDescent="0.25">
      <c r="A31" s="269">
        <v>22</v>
      </c>
      <c r="B31" s="269" t="s">
        <v>487</v>
      </c>
      <c r="C31" s="270">
        <v>39150</v>
      </c>
      <c r="F31" s="269">
        <v>400</v>
      </c>
      <c r="G31" s="269">
        <v>400</v>
      </c>
      <c r="I31" s="269">
        <v>13</v>
      </c>
      <c r="J31" s="269">
        <v>83.43</v>
      </c>
      <c r="K31" s="269">
        <v>83.43</v>
      </c>
      <c r="L31" s="269" t="s">
        <v>476</v>
      </c>
      <c r="M31" s="269">
        <v>83.43</v>
      </c>
    </row>
    <row r="32" spans="1:13" x14ac:dyDescent="0.25">
      <c r="A32" s="269">
        <v>23</v>
      </c>
      <c r="B32" s="269" t="s">
        <v>629</v>
      </c>
      <c r="C32" s="270">
        <v>44468</v>
      </c>
      <c r="G32" s="269">
        <v>400</v>
      </c>
      <c r="I32" s="269">
        <v>8</v>
      </c>
      <c r="J32" s="269">
        <v>54.29</v>
      </c>
      <c r="K32" s="269">
        <v>54.29</v>
      </c>
      <c r="L32" s="269" t="s">
        <v>476</v>
      </c>
      <c r="M32" s="269">
        <v>54.29</v>
      </c>
    </row>
    <row r="33" spans="1:13" x14ac:dyDescent="0.25">
      <c r="A33" s="269">
        <v>24</v>
      </c>
      <c r="B33" s="269" t="s">
        <v>488</v>
      </c>
      <c r="C33" s="270">
        <v>43778</v>
      </c>
      <c r="F33" s="269">
        <v>400</v>
      </c>
      <c r="G33" s="269">
        <v>400</v>
      </c>
      <c r="I33" s="269">
        <v>14</v>
      </c>
      <c r="J33" s="269">
        <v>118.9</v>
      </c>
      <c r="K33" s="269">
        <v>118.9</v>
      </c>
      <c r="L33" s="269" t="s">
        <v>476</v>
      </c>
      <c r="M33" s="269">
        <v>118.9</v>
      </c>
    </row>
    <row r="34" spans="1:13" x14ac:dyDescent="0.25">
      <c r="A34" s="269">
        <v>25</v>
      </c>
      <c r="B34" s="269" t="s">
        <v>489</v>
      </c>
      <c r="C34" s="270">
        <v>36704</v>
      </c>
      <c r="F34" s="269">
        <v>400</v>
      </c>
      <c r="G34" s="269">
        <v>400</v>
      </c>
      <c r="I34" s="269">
        <v>19</v>
      </c>
      <c r="J34" s="269">
        <v>142.62</v>
      </c>
      <c r="K34" s="269">
        <v>142.62</v>
      </c>
      <c r="L34" s="269" t="s">
        <v>467</v>
      </c>
      <c r="M34" s="269">
        <v>142.62</v>
      </c>
    </row>
    <row r="35" spans="1:13" x14ac:dyDescent="0.25">
      <c r="A35" s="269">
        <v>26</v>
      </c>
      <c r="B35" s="269" t="s">
        <v>701</v>
      </c>
      <c r="C35" s="270">
        <v>44838</v>
      </c>
      <c r="G35" s="269">
        <v>400</v>
      </c>
      <c r="I35" s="269">
        <v>20</v>
      </c>
      <c r="J35" s="269">
        <v>155.26</v>
      </c>
      <c r="K35" s="269">
        <v>155.26</v>
      </c>
      <c r="L35" s="269" t="s">
        <v>467</v>
      </c>
      <c r="M35" s="269">
        <v>155.26</v>
      </c>
    </row>
    <row r="36" spans="1:13" x14ac:dyDescent="0.25">
      <c r="A36" s="269">
        <v>27</v>
      </c>
      <c r="B36" s="269" t="s">
        <v>690</v>
      </c>
      <c r="C36" s="270">
        <v>44748</v>
      </c>
      <c r="G36" s="269">
        <v>200</v>
      </c>
      <c r="I36" s="269">
        <v>0</v>
      </c>
      <c r="J36" s="269">
        <v>0</v>
      </c>
      <c r="K36" s="269">
        <v>0</v>
      </c>
      <c r="L36" s="269" t="s">
        <v>476</v>
      </c>
      <c r="M36" s="269">
        <v>0</v>
      </c>
    </row>
    <row r="37" spans="1:13" x14ac:dyDescent="0.25">
      <c r="A37" s="269">
        <v>28</v>
      </c>
      <c r="B37" s="269" t="s">
        <v>491</v>
      </c>
      <c r="C37" s="270">
        <v>39664</v>
      </c>
      <c r="F37" s="269">
        <v>400</v>
      </c>
      <c r="G37" s="269">
        <v>400</v>
      </c>
      <c r="I37" s="269">
        <v>18</v>
      </c>
      <c r="J37" s="269">
        <v>133.1</v>
      </c>
      <c r="K37" s="269">
        <v>133.1</v>
      </c>
      <c r="L37" s="269" t="s">
        <v>467</v>
      </c>
      <c r="M37" s="269">
        <v>133.1</v>
      </c>
    </row>
    <row r="38" spans="1:13" x14ac:dyDescent="0.25">
      <c r="A38" s="269">
        <v>29</v>
      </c>
      <c r="B38" s="269" t="s">
        <v>492</v>
      </c>
      <c r="C38" s="270">
        <v>41115</v>
      </c>
      <c r="F38" s="269">
        <v>500</v>
      </c>
      <c r="G38" s="269">
        <v>500</v>
      </c>
      <c r="I38" s="269">
        <v>14</v>
      </c>
      <c r="J38" s="269">
        <v>38.5</v>
      </c>
      <c r="K38" s="269">
        <v>38.5</v>
      </c>
      <c r="L38" s="269" t="s">
        <v>476</v>
      </c>
      <c r="M38" s="269">
        <v>38.5</v>
      </c>
    </row>
    <row r="39" spans="1:13" x14ac:dyDescent="0.25">
      <c r="A39" s="269">
        <v>30</v>
      </c>
      <c r="B39" s="269" t="s">
        <v>493</v>
      </c>
      <c r="C39" s="270">
        <v>39476</v>
      </c>
      <c r="F39" s="269">
        <v>600</v>
      </c>
      <c r="G39" s="269">
        <v>600</v>
      </c>
      <c r="I39" s="269">
        <v>16</v>
      </c>
      <c r="J39" s="269">
        <v>145.75</v>
      </c>
      <c r="K39" s="269">
        <v>145.75</v>
      </c>
      <c r="L39" s="269" t="s">
        <v>467</v>
      </c>
      <c r="M39" s="269">
        <v>145.75</v>
      </c>
    </row>
    <row r="40" spans="1:13" x14ac:dyDescent="0.25">
      <c r="A40" s="269">
        <v>31</v>
      </c>
      <c r="B40" s="269" t="s">
        <v>503</v>
      </c>
      <c r="C40" s="270">
        <v>42856</v>
      </c>
      <c r="E40" s="269" t="s">
        <v>349</v>
      </c>
      <c r="F40" s="269">
        <v>500</v>
      </c>
      <c r="G40" s="269">
        <v>500</v>
      </c>
      <c r="I40" s="269">
        <v>0</v>
      </c>
      <c r="J40" s="269">
        <v>0</v>
      </c>
      <c r="K40" s="269">
        <v>0</v>
      </c>
      <c r="L40" s="269" t="s">
        <v>476</v>
      </c>
      <c r="M40" s="269">
        <v>0</v>
      </c>
    </row>
    <row r="41" spans="1:13" x14ac:dyDescent="0.25">
      <c r="A41" s="269">
        <v>32</v>
      </c>
      <c r="B41" s="269" t="s">
        <v>496</v>
      </c>
      <c r="C41" s="270">
        <v>41030</v>
      </c>
      <c r="F41" s="269">
        <v>400</v>
      </c>
      <c r="G41" s="269">
        <v>400</v>
      </c>
      <c r="I41" s="269">
        <v>25</v>
      </c>
      <c r="J41" s="269">
        <v>176.56</v>
      </c>
      <c r="K41" s="269">
        <v>176.56</v>
      </c>
      <c r="L41" s="269" t="s">
        <v>467</v>
      </c>
      <c r="M41" s="269">
        <v>176.56</v>
      </c>
    </row>
    <row r="43" spans="1:13" x14ac:dyDescent="0.25">
      <c r="B43" s="269" t="s">
        <v>717</v>
      </c>
      <c r="J43" s="269">
        <v>108.66</v>
      </c>
    </row>
    <row r="44" spans="1:13" x14ac:dyDescent="0.25">
      <c r="J44" s="269">
        <f>SUM(J10:J43)</f>
        <v>3972.9299999999985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2CB4-6122-490C-A1B4-D92DF6B1CE1F}">
  <dimension ref="A1:M43"/>
  <sheetViews>
    <sheetView topLeftCell="A22" workbookViewId="0">
      <selection activeCell="J44" sqref="J44:J45"/>
    </sheetView>
  </sheetViews>
  <sheetFormatPr defaultColWidth="8.83203125" defaultRowHeight="15" x14ac:dyDescent="0.25"/>
  <cols>
    <col min="1" max="16384" width="8.83203125" style="271"/>
  </cols>
  <sheetData>
    <row r="1" spans="1:13" x14ac:dyDescent="0.25">
      <c r="A1" s="271" t="s">
        <v>446</v>
      </c>
    </row>
    <row r="2" spans="1:13" x14ac:dyDescent="0.25">
      <c r="A2" s="271" t="s">
        <v>721</v>
      </c>
    </row>
    <row r="3" spans="1:13" x14ac:dyDescent="0.25">
      <c r="A3" s="271" t="s">
        <v>448</v>
      </c>
      <c r="B3" s="271" t="s">
        <v>449</v>
      </c>
      <c r="C3" s="271" t="s">
        <v>423</v>
      </c>
      <c r="D3" s="271" t="s">
        <v>450</v>
      </c>
    </row>
    <row r="4" spans="1:13" x14ac:dyDescent="0.25">
      <c r="A4" s="271" t="s">
        <v>451</v>
      </c>
      <c r="B4" s="271">
        <v>15</v>
      </c>
      <c r="C4" s="271">
        <v>2310.66</v>
      </c>
      <c r="D4" s="271">
        <v>154.04</v>
      </c>
    </row>
    <row r="5" spans="1:13" x14ac:dyDescent="0.25">
      <c r="A5" s="271" t="s">
        <v>452</v>
      </c>
      <c r="B5" s="271">
        <v>18</v>
      </c>
      <c r="C5" s="271">
        <v>1277.5899999999999</v>
      </c>
      <c r="D5" s="271">
        <v>70.98</v>
      </c>
    </row>
    <row r="6" spans="1:13" x14ac:dyDescent="0.25">
      <c r="A6" s="271" t="s">
        <v>453</v>
      </c>
      <c r="B6" s="271">
        <v>10</v>
      </c>
      <c r="C6" s="271" t="s">
        <v>454</v>
      </c>
      <c r="D6" s="271" t="s">
        <v>454</v>
      </c>
    </row>
    <row r="7" spans="1:13" x14ac:dyDescent="0.25">
      <c r="A7" s="271" t="s">
        <v>455</v>
      </c>
      <c r="B7" s="271">
        <v>25</v>
      </c>
      <c r="C7" s="271" t="s">
        <v>454</v>
      </c>
      <c r="D7" s="271" t="s">
        <v>454</v>
      </c>
    </row>
    <row r="9" spans="1:13" x14ac:dyDescent="0.25">
      <c r="A9" s="271" t="s">
        <v>456</v>
      </c>
      <c r="B9" s="271" t="s">
        <v>457</v>
      </c>
      <c r="C9" s="271" t="s">
        <v>160</v>
      </c>
      <c r="D9" s="271" t="s">
        <v>458</v>
      </c>
      <c r="E9" s="271" t="s">
        <v>459</v>
      </c>
      <c r="F9" s="271" t="s">
        <v>460</v>
      </c>
      <c r="G9" s="271" t="s">
        <v>461</v>
      </c>
      <c r="H9" s="271" t="s">
        <v>462</v>
      </c>
      <c r="I9" s="271" t="s">
        <v>463</v>
      </c>
      <c r="J9" s="271" t="s">
        <v>423</v>
      </c>
      <c r="K9" s="271" t="s">
        <v>450</v>
      </c>
      <c r="L9" s="271" t="s">
        <v>464</v>
      </c>
      <c r="M9" s="271" t="s">
        <v>722</v>
      </c>
    </row>
    <row r="10" spans="1:13" x14ac:dyDescent="0.25">
      <c r="A10" s="271">
        <v>1</v>
      </c>
      <c r="B10" s="271" t="s">
        <v>553</v>
      </c>
      <c r="C10" s="272">
        <v>44083</v>
      </c>
      <c r="G10" s="271">
        <v>400</v>
      </c>
      <c r="I10" s="271">
        <v>19</v>
      </c>
      <c r="J10" s="271">
        <v>157.63</v>
      </c>
      <c r="K10" s="271">
        <v>157.63</v>
      </c>
      <c r="L10" s="271" t="s">
        <v>467</v>
      </c>
      <c r="M10" s="271">
        <v>157.63</v>
      </c>
    </row>
    <row r="11" spans="1:13" x14ac:dyDescent="0.25">
      <c r="A11" s="271">
        <v>2</v>
      </c>
      <c r="B11" s="271" t="s">
        <v>466</v>
      </c>
      <c r="C11" s="272">
        <v>41407</v>
      </c>
      <c r="F11" s="271">
        <v>600</v>
      </c>
      <c r="G11" s="271">
        <v>600</v>
      </c>
      <c r="I11" s="271">
        <v>20</v>
      </c>
      <c r="J11" s="271">
        <v>166.93</v>
      </c>
      <c r="K11" s="271">
        <v>166.93</v>
      </c>
      <c r="L11" s="271" t="s">
        <v>467</v>
      </c>
      <c r="M11" s="271">
        <v>166.93</v>
      </c>
    </row>
    <row r="12" spans="1:13" x14ac:dyDescent="0.25">
      <c r="A12" s="271">
        <v>3</v>
      </c>
      <c r="B12" s="271" t="s">
        <v>469</v>
      </c>
      <c r="C12" s="272">
        <v>38790</v>
      </c>
      <c r="F12" s="271">
        <v>400</v>
      </c>
      <c r="G12" s="271">
        <v>400</v>
      </c>
      <c r="I12" s="271">
        <v>14</v>
      </c>
      <c r="J12" s="271">
        <v>115.87</v>
      </c>
      <c r="K12" s="271">
        <v>115.87</v>
      </c>
      <c r="L12" s="271" t="s">
        <v>476</v>
      </c>
      <c r="M12" s="271">
        <v>115.87</v>
      </c>
    </row>
    <row r="13" spans="1:13" x14ac:dyDescent="0.25">
      <c r="A13" s="271">
        <v>4</v>
      </c>
      <c r="B13" s="271" t="s">
        <v>712</v>
      </c>
      <c r="C13" s="272">
        <v>44902</v>
      </c>
      <c r="G13" s="271">
        <v>400</v>
      </c>
      <c r="I13" s="271">
        <v>15</v>
      </c>
      <c r="J13" s="271">
        <v>121.54</v>
      </c>
      <c r="K13" s="271">
        <v>121.54</v>
      </c>
      <c r="L13" s="271" t="s">
        <v>476</v>
      </c>
      <c r="M13" s="271">
        <v>121.54</v>
      </c>
    </row>
    <row r="14" spans="1:13" x14ac:dyDescent="0.25">
      <c r="A14" s="271">
        <v>5</v>
      </c>
      <c r="B14" s="271" t="s">
        <v>471</v>
      </c>
      <c r="C14" s="272">
        <v>42534</v>
      </c>
      <c r="F14" s="271">
        <v>600</v>
      </c>
      <c r="G14" s="271">
        <v>600</v>
      </c>
      <c r="I14" s="271">
        <v>16</v>
      </c>
      <c r="J14" s="271">
        <v>161.61000000000001</v>
      </c>
      <c r="K14" s="271">
        <v>161.61000000000001</v>
      </c>
      <c r="L14" s="271" t="s">
        <v>467</v>
      </c>
      <c r="M14" s="271">
        <v>161.61000000000001</v>
      </c>
    </row>
    <row r="15" spans="1:13" x14ac:dyDescent="0.25">
      <c r="A15" s="271">
        <v>6</v>
      </c>
      <c r="B15" s="271" t="s">
        <v>472</v>
      </c>
      <c r="C15" s="272">
        <v>38412</v>
      </c>
      <c r="F15" s="271">
        <v>600</v>
      </c>
      <c r="G15" s="271">
        <v>600</v>
      </c>
      <c r="I15" s="271">
        <v>16</v>
      </c>
      <c r="J15" s="271">
        <v>152.21</v>
      </c>
      <c r="K15" s="271">
        <v>152.21</v>
      </c>
      <c r="L15" s="271" t="s">
        <v>467</v>
      </c>
      <c r="M15" s="271">
        <v>152.21</v>
      </c>
    </row>
    <row r="16" spans="1:13" x14ac:dyDescent="0.25">
      <c r="A16" s="271">
        <v>7</v>
      </c>
      <c r="B16" s="271" t="s">
        <v>570</v>
      </c>
      <c r="C16" s="272">
        <v>38257</v>
      </c>
      <c r="F16" s="271">
        <v>600</v>
      </c>
      <c r="G16" s="271">
        <v>600</v>
      </c>
      <c r="I16" s="271">
        <v>20</v>
      </c>
      <c r="J16" s="271">
        <v>169.4</v>
      </c>
      <c r="K16" s="271">
        <v>169.4</v>
      </c>
      <c r="L16" s="271" t="s">
        <v>467</v>
      </c>
      <c r="M16" s="271">
        <v>169.4</v>
      </c>
    </row>
    <row r="17" spans="1:13" x14ac:dyDescent="0.25">
      <c r="A17" s="271">
        <v>8</v>
      </c>
      <c r="B17" s="271" t="s">
        <v>507</v>
      </c>
      <c r="C17" s="272">
        <v>43893</v>
      </c>
      <c r="E17" s="271" t="s">
        <v>347</v>
      </c>
      <c r="F17" s="271">
        <v>400</v>
      </c>
      <c r="G17" s="271">
        <v>400</v>
      </c>
      <c r="I17" s="271">
        <v>16</v>
      </c>
      <c r="J17" s="271">
        <v>131.58000000000001</v>
      </c>
      <c r="K17" s="271">
        <v>131.58000000000001</v>
      </c>
      <c r="L17" s="271" t="s">
        <v>467</v>
      </c>
      <c r="M17" s="271">
        <v>131.58000000000001</v>
      </c>
    </row>
    <row r="18" spans="1:13" x14ac:dyDescent="0.25">
      <c r="A18" s="271">
        <v>9</v>
      </c>
      <c r="B18" s="271" t="s">
        <v>542</v>
      </c>
      <c r="C18" s="272">
        <v>44018</v>
      </c>
      <c r="F18" s="271">
        <v>400</v>
      </c>
      <c r="I18" s="271">
        <v>8</v>
      </c>
      <c r="J18" s="271">
        <v>68.790000000000006</v>
      </c>
      <c r="K18" s="271">
        <v>68.790000000000006</v>
      </c>
      <c r="L18" s="271" t="s">
        <v>476</v>
      </c>
      <c r="M18" s="271">
        <v>68.790000000000006</v>
      </c>
    </row>
    <row r="19" spans="1:13" x14ac:dyDescent="0.25">
      <c r="A19" s="271">
        <v>10</v>
      </c>
      <c r="B19" s="271" t="s">
        <v>625</v>
      </c>
      <c r="C19" s="272">
        <v>44414</v>
      </c>
      <c r="G19" s="271">
        <v>300</v>
      </c>
      <c r="I19" s="271">
        <v>0</v>
      </c>
      <c r="J19" s="271">
        <v>0</v>
      </c>
      <c r="K19" s="271">
        <v>0</v>
      </c>
      <c r="L19" s="271" t="s">
        <v>476</v>
      </c>
      <c r="M19" s="271">
        <v>0</v>
      </c>
    </row>
    <row r="20" spans="1:13" x14ac:dyDescent="0.25">
      <c r="A20" s="271">
        <v>11</v>
      </c>
      <c r="B20" s="271" t="s">
        <v>477</v>
      </c>
      <c r="C20" s="272">
        <v>39084</v>
      </c>
      <c r="F20" s="271">
        <v>400</v>
      </c>
      <c r="G20" s="271">
        <v>400</v>
      </c>
      <c r="I20" s="271">
        <v>16</v>
      </c>
      <c r="J20" s="271">
        <v>140.38999999999999</v>
      </c>
      <c r="K20" s="271">
        <v>140.38999999999999</v>
      </c>
      <c r="L20" s="271" t="s">
        <v>467</v>
      </c>
      <c r="M20" s="271">
        <v>140.38999999999999</v>
      </c>
    </row>
    <row r="21" spans="1:13" x14ac:dyDescent="0.25">
      <c r="A21" s="271">
        <v>12</v>
      </c>
      <c r="B21" s="271" t="s">
        <v>478</v>
      </c>
      <c r="C21" s="272">
        <v>43003</v>
      </c>
      <c r="F21" s="271">
        <v>400</v>
      </c>
      <c r="G21" s="271">
        <v>400</v>
      </c>
      <c r="I21" s="271">
        <v>14</v>
      </c>
      <c r="J21" s="271">
        <v>96.16</v>
      </c>
      <c r="K21" s="271">
        <v>96.16</v>
      </c>
      <c r="L21" s="271" t="s">
        <v>476</v>
      </c>
      <c r="M21" s="271">
        <v>96.16</v>
      </c>
    </row>
    <row r="22" spans="1:13" x14ac:dyDescent="0.25">
      <c r="A22" s="271">
        <v>13</v>
      </c>
      <c r="B22" s="271" t="s">
        <v>479</v>
      </c>
      <c r="C22" s="272">
        <v>41162</v>
      </c>
      <c r="F22" s="271">
        <v>400</v>
      </c>
      <c r="G22" s="271">
        <v>400</v>
      </c>
      <c r="I22" s="271">
        <v>20</v>
      </c>
      <c r="J22" s="271">
        <v>154.69</v>
      </c>
      <c r="K22" s="271">
        <v>154.69</v>
      </c>
      <c r="L22" s="271" t="s">
        <v>467</v>
      </c>
      <c r="M22" s="271">
        <v>154.69</v>
      </c>
    </row>
    <row r="23" spans="1:13" x14ac:dyDescent="0.25">
      <c r="A23" s="271">
        <v>14</v>
      </c>
      <c r="B23" s="271" t="s">
        <v>571</v>
      </c>
      <c r="C23" s="272">
        <v>44153</v>
      </c>
      <c r="F23" s="271">
        <v>600</v>
      </c>
      <c r="G23" s="271">
        <v>600</v>
      </c>
      <c r="I23" s="271">
        <v>16</v>
      </c>
      <c r="J23" s="271">
        <v>124.45</v>
      </c>
      <c r="K23" s="271">
        <v>124.45</v>
      </c>
      <c r="L23" s="271" t="s">
        <v>476</v>
      </c>
      <c r="M23" s="271">
        <v>124.45</v>
      </c>
    </row>
    <row r="24" spans="1:13" x14ac:dyDescent="0.25">
      <c r="A24" s="271">
        <v>15</v>
      </c>
      <c r="B24" s="271" t="s">
        <v>563</v>
      </c>
      <c r="C24" s="272">
        <v>44116</v>
      </c>
      <c r="G24" s="271">
        <v>300</v>
      </c>
      <c r="I24" s="271">
        <v>0</v>
      </c>
      <c r="J24" s="271">
        <v>0</v>
      </c>
      <c r="K24" s="271">
        <v>0</v>
      </c>
      <c r="L24" s="271" t="s">
        <v>476</v>
      </c>
      <c r="M24" s="271">
        <v>0</v>
      </c>
    </row>
    <row r="25" spans="1:13" x14ac:dyDescent="0.25">
      <c r="A25" s="271">
        <v>16</v>
      </c>
      <c r="B25" s="271" t="s">
        <v>666</v>
      </c>
      <c r="C25" s="272">
        <v>44439</v>
      </c>
      <c r="G25" s="271">
        <v>400</v>
      </c>
      <c r="I25" s="271">
        <v>15</v>
      </c>
      <c r="J25" s="271">
        <v>121.32</v>
      </c>
      <c r="K25" s="271">
        <v>121.32</v>
      </c>
      <c r="L25" s="271" t="s">
        <v>476</v>
      </c>
      <c r="M25" s="271">
        <v>121.32</v>
      </c>
    </row>
    <row r="26" spans="1:13" x14ac:dyDescent="0.25">
      <c r="A26" s="271">
        <v>17</v>
      </c>
      <c r="B26" s="271" t="s">
        <v>693</v>
      </c>
      <c r="C26" s="272">
        <v>44782</v>
      </c>
      <c r="G26" s="271">
        <v>400</v>
      </c>
      <c r="I26" s="271">
        <v>20</v>
      </c>
      <c r="J26" s="271">
        <v>175.67</v>
      </c>
      <c r="K26" s="271">
        <v>175.67</v>
      </c>
      <c r="L26" s="271" t="s">
        <v>467</v>
      </c>
      <c r="M26" s="271">
        <v>175.67</v>
      </c>
    </row>
    <row r="27" spans="1:13" x14ac:dyDescent="0.25">
      <c r="A27" s="271">
        <v>18</v>
      </c>
      <c r="B27" s="271" t="s">
        <v>482</v>
      </c>
      <c r="C27" s="272">
        <v>36578</v>
      </c>
      <c r="F27" s="271">
        <v>400</v>
      </c>
      <c r="G27" s="271">
        <v>400</v>
      </c>
      <c r="I27" s="271">
        <v>16</v>
      </c>
      <c r="J27" s="271">
        <v>130.97</v>
      </c>
      <c r="K27" s="271">
        <v>130.97</v>
      </c>
      <c r="L27" s="271" t="s">
        <v>467</v>
      </c>
      <c r="M27" s="271">
        <v>130.97</v>
      </c>
    </row>
    <row r="28" spans="1:13" x14ac:dyDescent="0.25">
      <c r="A28" s="271">
        <v>19</v>
      </c>
      <c r="B28" s="271" t="s">
        <v>598</v>
      </c>
      <c r="C28" s="272">
        <v>44369</v>
      </c>
      <c r="G28" s="271">
        <v>600</v>
      </c>
      <c r="I28" s="271">
        <v>16</v>
      </c>
      <c r="J28" s="271">
        <v>130.38</v>
      </c>
      <c r="K28" s="271">
        <v>130.38</v>
      </c>
      <c r="L28" s="271" t="s">
        <v>467</v>
      </c>
      <c r="M28" s="271">
        <v>130.38</v>
      </c>
    </row>
    <row r="29" spans="1:13" x14ac:dyDescent="0.25">
      <c r="A29" s="271">
        <v>20</v>
      </c>
      <c r="B29" s="271" t="s">
        <v>483</v>
      </c>
      <c r="C29" s="272">
        <v>42856</v>
      </c>
      <c r="F29" s="271">
        <v>600</v>
      </c>
      <c r="G29" s="271">
        <v>600</v>
      </c>
      <c r="I29" s="271">
        <v>20</v>
      </c>
      <c r="J29" s="271">
        <v>175.11</v>
      </c>
      <c r="K29" s="271">
        <v>175.11</v>
      </c>
      <c r="L29" s="271" t="s">
        <v>467</v>
      </c>
      <c r="M29" s="271">
        <v>175.11</v>
      </c>
    </row>
    <row r="30" spans="1:13" x14ac:dyDescent="0.25">
      <c r="A30" s="271">
        <v>21</v>
      </c>
      <c r="B30" s="271" t="s">
        <v>484</v>
      </c>
      <c r="C30" s="272">
        <v>36950</v>
      </c>
      <c r="F30" s="271">
        <v>400</v>
      </c>
      <c r="G30" s="271">
        <v>400</v>
      </c>
      <c r="I30" s="271">
        <v>20</v>
      </c>
      <c r="J30" s="271">
        <v>79.5</v>
      </c>
      <c r="K30" s="271">
        <v>79.5</v>
      </c>
      <c r="L30" s="271" t="s">
        <v>476</v>
      </c>
      <c r="M30" s="271">
        <v>79.5</v>
      </c>
    </row>
    <row r="31" spans="1:13" x14ac:dyDescent="0.25">
      <c r="A31" s="271">
        <v>22</v>
      </c>
      <c r="B31" s="271" t="s">
        <v>487</v>
      </c>
      <c r="C31" s="272">
        <v>39150</v>
      </c>
      <c r="F31" s="271">
        <v>400</v>
      </c>
      <c r="G31" s="271">
        <v>400</v>
      </c>
      <c r="I31" s="271">
        <v>11</v>
      </c>
      <c r="J31" s="271">
        <v>72.87</v>
      </c>
      <c r="K31" s="271">
        <v>72.87</v>
      </c>
      <c r="L31" s="271" t="s">
        <v>476</v>
      </c>
      <c r="M31" s="271">
        <v>72.87</v>
      </c>
    </row>
    <row r="32" spans="1:13" x14ac:dyDescent="0.25">
      <c r="A32" s="271">
        <v>23</v>
      </c>
      <c r="B32" s="271" t="s">
        <v>629</v>
      </c>
      <c r="C32" s="272">
        <v>44468</v>
      </c>
      <c r="G32" s="271">
        <v>400</v>
      </c>
      <c r="I32" s="271">
        <v>2</v>
      </c>
      <c r="J32" s="271">
        <v>16.68</v>
      </c>
      <c r="K32" s="271">
        <v>16.68</v>
      </c>
      <c r="L32" s="271" t="s">
        <v>476</v>
      </c>
      <c r="M32" s="271">
        <v>16.68</v>
      </c>
    </row>
    <row r="33" spans="1:13" x14ac:dyDescent="0.25">
      <c r="A33" s="271">
        <v>24</v>
      </c>
      <c r="B33" s="271" t="s">
        <v>488</v>
      </c>
      <c r="C33" s="272">
        <v>43778</v>
      </c>
      <c r="F33" s="271">
        <v>400</v>
      </c>
      <c r="G33" s="271">
        <v>400</v>
      </c>
      <c r="I33" s="271">
        <v>12</v>
      </c>
      <c r="J33" s="271">
        <v>103.22</v>
      </c>
      <c r="K33" s="271">
        <v>103.22</v>
      </c>
      <c r="L33" s="271" t="s">
        <v>476</v>
      </c>
      <c r="M33" s="271">
        <v>103.22</v>
      </c>
    </row>
    <row r="34" spans="1:13" x14ac:dyDescent="0.25">
      <c r="A34" s="271">
        <v>25</v>
      </c>
      <c r="B34" s="271" t="s">
        <v>489</v>
      </c>
      <c r="C34" s="272">
        <v>36704</v>
      </c>
      <c r="F34" s="271">
        <v>400</v>
      </c>
      <c r="G34" s="271">
        <v>400</v>
      </c>
      <c r="I34" s="271">
        <v>15</v>
      </c>
      <c r="J34" s="271">
        <v>117.44</v>
      </c>
      <c r="K34" s="271">
        <v>117.44</v>
      </c>
      <c r="L34" s="271" t="s">
        <v>476</v>
      </c>
      <c r="M34" s="271">
        <v>117.44</v>
      </c>
    </row>
    <row r="35" spans="1:13" x14ac:dyDescent="0.25">
      <c r="A35" s="271">
        <v>26</v>
      </c>
      <c r="B35" s="271" t="s">
        <v>701</v>
      </c>
      <c r="C35" s="272">
        <v>44838</v>
      </c>
      <c r="G35" s="271">
        <v>400</v>
      </c>
      <c r="I35" s="271">
        <v>20</v>
      </c>
      <c r="J35" s="271">
        <v>148.02000000000001</v>
      </c>
      <c r="K35" s="271">
        <v>148.02000000000001</v>
      </c>
      <c r="L35" s="271" t="s">
        <v>467</v>
      </c>
      <c r="M35" s="271">
        <v>148.02000000000001</v>
      </c>
    </row>
    <row r="36" spans="1:13" x14ac:dyDescent="0.25">
      <c r="A36" s="271">
        <v>27</v>
      </c>
      <c r="B36" s="271" t="s">
        <v>690</v>
      </c>
      <c r="C36" s="272">
        <v>44748</v>
      </c>
      <c r="G36" s="271">
        <v>200</v>
      </c>
      <c r="I36" s="271">
        <v>0</v>
      </c>
      <c r="J36" s="271">
        <v>0</v>
      </c>
      <c r="K36" s="271">
        <v>0</v>
      </c>
      <c r="L36" s="271" t="s">
        <v>476</v>
      </c>
      <c r="M36" s="271">
        <v>0</v>
      </c>
    </row>
    <row r="37" spans="1:13" x14ac:dyDescent="0.25">
      <c r="A37" s="271">
        <v>28</v>
      </c>
      <c r="B37" s="271" t="s">
        <v>723</v>
      </c>
      <c r="C37" s="272">
        <v>44964</v>
      </c>
      <c r="F37" s="271" t="s">
        <v>724</v>
      </c>
      <c r="G37" s="271">
        <v>600</v>
      </c>
      <c r="I37" s="271">
        <v>14</v>
      </c>
      <c r="J37" s="271">
        <v>108.12</v>
      </c>
      <c r="K37" s="271">
        <v>108.12</v>
      </c>
      <c r="L37" s="271" t="s">
        <v>476</v>
      </c>
      <c r="M37" s="271">
        <v>108.12</v>
      </c>
    </row>
    <row r="38" spans="1:13" x14ac:dyDescent="0.25">
      <c r="A38" s="271">
        <v>29</v>
      </c>
      <c r="B38" s="271" t="s">
        <v>491</v>
      </c>
      <c r="C38" s="272">
        <v>39664</v>
      </c>
      <c r="F38" s="271">
        <v>400</v>
      </c>
      <c r="G38" s="271">
        <v>400</v>
      </c>
      <c r="I38" s="271">
        <v>14</v>
      </c>
      <c r="J38" s="271">
        <v>103.63</v>
      </c>
      <c r="K38" s="271">
        <v>103.63</v>
      </c>
      <c r="L38" s="271" t="s">
        <v>476</v>
      </c>
      <c r="M38" s="271">
        <v>103.63</v>
      </c>
    </row>
    <row r="39" spans="1:13" x14ac:dyDescent="0.25">
      <c r="A39" s="271">
        <v>30</v>
      </c>
      <c r="B39" s="271" t="s">
        <v>492</v>
      </c>
      <c r="C39" s="272">
        <v>41115</v>
      </c>
      <c r="F39" s="271">
        <v>500</v>
      </c>
      <c r="G39" s="271">
        <v>500</v>
      </c>
      <c r="I39" s="271">
        <v>5</v>
      </c>
      <c r="J39" s="271">
        <v>28</v>
      </c>
      <c r="K39" s="271">
        <v>28</v>
      </c>
      <c r="L39" s="271" t="s">
        <v>476</v>
      </c>
      <c r="M39" s="271">
        <v>28</v>
      </c>
    </row>
    <row r="40" spans="1:13" x14ac:dyDescent="0.25">
      <c r="A40" s="271">
        <v>31</v>
      </c>
      <c r="B40" s="271" t="s">
        <v>493</v>
      </c>
      <c r="C40" s="272">
        <v>39476</v>
      </c>
      <c r="F40" s="271">
        <v>600</v>
      </c>
      <c r="G40" s="271">
        <v>600</v>
      </c>
      <c r="I40" s="271">
        <v>17</v>
      </c>
      <c r="J40" s="271">
        <v>150.77000000000001</v>
      </c>
      <c r="K40" s="271">
        <v>150.77000000000001</v>
      </c>
      <c r="L40" s="271" t="s">
        <v>467</v>
      </c>
      <c r="M40" s="271">
        <v>150.77000000000001</v>
      </c>
    </row>
    <row r="41" spans="1:13" x14ac:dyDescent="0.25">
      <c r="A41" s="271">
        <v>32</v>
      </c>
      <c r="B41" s="271" t="s">
        <v>503</v>
      </c>
      <c r="C41" s="272">
        <v>42856</v>
      </c>
      <c r="E41" s="271" t="s">
        <v>349</v>
      </c>
      <c r="F41" s="271">
        <v>500</v>
      </c>
      <c r="G41" s="271">
        <v>500</v>
      </c>
      <c r="I41" s="271">
        <v>0</v>
      </c>
      <c r="J41" s="271">
        <v>0</v>
      </c>
      <c r="K41" s="271">
        <v>0</v>
      </c>
      <c r="L41" s="271" t="s">
        <v>476</v>
      </c>
      <c r="M41" s="271">
        <v>0</v>
      </c>
    </row>
    <row r="42" spans="1:13" x14ac:dyDescent="0.25">
      <c r="A42" s="271">
        <v>33</v>
      </c>
      <c r="B42" s="271" t="s">
        <v>496</v>
      </c>
      <c r="C42" s="272">
        <v>41030</v>
      </c>
      <c r="F42" s="271">
        <v>400</v>
      </c>
      <c r="G42" s="271">
        <v>400</v>
      </c>
      <c r="I42" s="271">
        <v>21</v>
      </c>
      <c r="J42" s="271">
        <v>165.3</v>
      </c>
      <c r="K42" s="271">
        <v>165.3</v>
      </c>
      <c r="L42" s="271" t="s">
        <v>467</v>
      </c>
      <c r="M42" s="271">
        <v>165.3</v>
      </c>
    </row>
    <row r="43" spans="1:13" x14ac:dyDescent="0.25">
      <c r="J43" s="271">
        <f>SUM(J10:J42)</f>
        <v>3588.2499999999995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5E2B-7D07-4BE3-839D-AB27E0EF32A7}">
  <dimension ref="A1:M43"/>
  <sheetViews>
    <sheetView topLeftCell="A23" workbookViewId="0">
      <selection activeCell="J44" sqref="J44"/>
    </sheetView>
  </sheetViews>
  <sheetFormatPr defaultColWidth="8.83203125" defaultRowHeight="15" x14ac:dyDescent="0.25"/>
  <cols>
    <col min="1" max="1" width="8.83203125" style="273"/>
    <col min="2" max="2" width="16.1640625" style="273" customWidth="1"/>
    <col min="3" max="3" width="12.83203125" style="273" customWidth="1"/>
    <col min="4" max="16384" width="8.83203125" style="273"/>
  </cols>
  <sheetData>
    <row r="1" spans="1:13" x14ac:dyDescent="0.25">
      <c r="A1" s="273" t="s">
        <v>446</v>
      </c>
    </row>
    <row r="2" spans="1:13" x14ac:dyDescent="0.25">
      <c r="A2" s="273" t="s">
        <v>725</v>
      </c>
    </row>
    <row r="3" spans="1:13" x14ac:dyDescent="0.25">
      <c r="A3" s="273" t="s">
        <v>448</v>
      </c>
      <c r="B3" s="273" t="s">
        <v>449</v>
      </c>
      <c r="C3" s="273" t="s">
        <v>423</v>
      </c>
      <c r="D3" s="273" t="s">
        <v>450</v>
      </c>
    </row>
    <row r="4" spans="1:13" x14ac:dyDescent="0.25">
      <c r="A4" s="273" t="s">
        <v>451</v>
      </c>
      <c r="B4" s="273">
        <v>18</v>
      </c>
      <c r="C4" s="273">
        <v>3020.78</v>
      </c>
      <c r="D4" s="273">
        <v>167.82</v>
      </c>
    </row>
    <row r="5" spans="1:13" x14ac:dyDescent="0.25">
      <c r="A5" s="273" t="s">
        <v>452</v>
      </c>
      <c r="B5" s="273">
        <v>15</v>
      </c>
      <c r="C5" s="273">
        <v>1041.43</v>
      </c>
      <c r="D5" s="273">
        <v>69.430000000000007</v>
      </c>
    </row>
    <row r="6" spans="1:13" x14ac:dyDescent="0.25">
      <c r="A6" s="273" t="s">
        <v>453</v>
      </c>
      <c r="B6" s="273">
        <v>8</v>
      </c>
      <c r="C6" s="273" t="s">
        <v>454</v>
      </c>
      <c r="D6" s="273" t="s">
        <v>454</v>
      </c>
    </row>
    <row r="7" spans="1:13" x14ac:dyDescent="0.25">
      <c r="A7" s="273" t="s">
        <v>455</v>
      </c>
      <c r="B7" s="273">
        <v>26</v>
      </c>
      <c r="C7" s="273" t="s">
        <v>454</v>
      </c>
      <c r="D7" s="273" t="s">
        <v>454</v>
      </c>
    </row>
    <row r="9" spans="1:13" x14ac:dyDescent="0.25">
      <c r="A9" s="273" t="s">
        <v>456</v>
      </c>
      <c r="B9" s="273" t="s">
        <v>457</v>
      </c>
      <c r="C9" s="273" t="s">
        <v>160</v>
      </c>
      <c r="D9" s="273" t="s">
        <v>458</v>
      </c>
      <c r="E9" s="273" t="s">
        <v>459</v>
      </c>
      <c r="F9" s="273" t="s">
        <v>460</v>
      </c>
      <c r="G9" s="273" t="s">
        <v>461</v>
      </c>
      <c r="H9" s="273" t="s">
        <v>462</v>
      </c>
      <c r="I9" s="273" t="s">
        <v>463</v>
      </c>
      <c r="J9" s="273" t="s">
        <v>423</v>
      </c>
      <c r="K9" s="273" t="s">
        <v>450</v>
      </c>
      <c r="L9" s="273" t="s">
        <v>464</v>
      </c>
      <c r="M9" s="273" t="s">
        <v>726</v>
      </c>
    </row>
    <row r="10" spans="1:13" x14ac:dyDescent="0.25">
      <c r="A10" s="273">
        <v>1</v>
      </c>
      <c r="B10" s="273" t="s">
        <v>553</v>
      </c>
      <c r="C10" s="274">
        <v>44083</v>
      </c>
      <c r="G10" s="273">
        <v>400</v>
      </c>
      <c r="I10" s="273">
        <v>23</v>
      </c>
      <c r="J10" s="273">
        <v>188.34</v>
      </c>
      <c r="K10" s="273">
        <v>188.34</v>
      </c>
      <c r="L10" s="273" t="s">
        <v>467</v>
      </c>
      <c r="M10" s="273">
        <v>188.34</v>
      </c>
    </row>
    <row r="11" spans="1:13" x14ac:dyDescent="0.25">
      <c r="A11" s="273">
        <v>2</v>
      </c>
      <c r="B11" s="273" t="s">
        <v>466</v>
      </c>
      <c r="C11" s="274">
        <v>41407</v>
      </c>
      <c r="F11" s="273">
        <v>600</v>
      </c>
      <c r="G11" s="273">
        <v>600</v>
      </c>
      <c r="I11" s="273">
        <v>23</v>
      </c>
      <c r="J11" s="273">
        <v>192.49</v>
      </c>
      <c r="K11" s="273">
        <v>192.49</v>
      </c>
      <c r="L11" s="273" t="s">
        <v>467</v>
      </c>
      <c r="M11" s="273">
        <v>192.49</v>
      </c>
    </row>
    <row r="12" spans="1:13" x14ac:dyDescent="0.25">
      <c r="A12" s="273">
        <v>3</v>
      </c>
      <c r="B12" s="273" t="s">
        <v>469</v>
      </c>
      <c r="C12" s="274">
        <v>38790</v>
      </c>
      <c r="F12" s="273">
        <v>400</v>
      </c>
      <c r="G12" s="273">
        <v>400</v>
      </c>
      <c r="I12" s="273">
        <v>17</v>
      </c>
      <c r="J12" s="273">
        <v>142.99</v>
      </c>
      <c r="K12" s="273">
        <v>142.99</v>
      </c>
      <c r="L12" s="273" t="s">
        <v>467</v>
      </c>
      <c r="M12" s="273">
        <v>142.99</v>
      </c>
    </row>
    <row r="13" spans="1:13" x14ac:dyDescent="0.25">
      <c r="A13" s="273">
        <v>4</v>
      </c>
      <c r="B13" s="273" t="s">
        <v>712</v>
      </c>
      <c r="C13" s="274">
        <v>44902</v>
      </c>
      <c r="G13" s="273">
        <v>400</v>
      </c>
      <c r="I13" s="273">
        <v>19</v>
      </c>
      <c r="J13" s="273">
        <v>145.26</v>
      </c>
      <c r="K13" s="273">
        <v>145.26</v>
      </c>
      <c r="L13" s="273" t="s">
        <v>467</v>
      </c>
      <c r="M13" s="273">
        <v>145.26</v>
      </c>
    </row>
    <row r="14" spans="1:13" x14ac:dyDescent="0.25">
      <c r="A14" s="273">
        <v>5</v>
      </c>
      <c r="B14" s="273" t="s">
        <v>471</v>
      </c>
      <c r="C14" s="274">
        <v>42534</v>
      </c>
      <c r="F14" s="273">
        <v>600</v>
      </c>
      <c r="G14" s="273">
        <v>600</v>
      </c>
      <c r="I14" s="273">
        <v>18</v>
      </c>
      <c r="J14" s="273">
        <v>183.66</v>
      </c>
      <c r="K14" s="273">
        <v>183.66</v>
      </c>
      <c r="L14" s="273" t="s">
        <v>467</v>
      </c>
      <c r="M14" s="273">
        <v>183.66</v>
      </c>
    </row>
    <row r="15" spans="1:13" x14ac:dyDescent="0.25">
      <c r="A15" s="273">
        <v>6</v>
      </c>
      <c r="B15" s="273" t="s">
        <v>472</v>
      </c>
      <c r="C15" s="274">
        <v>38412</v>
      </c>
      <c r="F15" s="273">
        <v>600</v>
      </c>
      <c r="G15" s="273">
        <v>600</v>
      </c>
      <c r="I15" s="273">
        <v>16</v>
      </c>
      <c r="J15" s="273">
        <v>140.88</v>
      </c>
      <c r="K15" s="273">
        <v>140.88</v>
      </c>
      <c r="L15" s="273" t="s">
        <v>467</v>
      </c>
      <c r="M15" s="273">
        <v>140.88</v>
      </c>
    </row>
    <row r="16" spans="1:13" x14ac:dyDescent="0.25">
      <c r="A16" s="273">
        <v>7</v>
      </c>
      <c r="B16" s="273" t="s">
        <v>570</v>
      </c>
      <c r="C16" s="274">
        <v>38257</v>
      </c>
      <c r="F16" s="273">
        <v>600</v>
      </c>
      <c r="G16" s="273">
        <v>600</v>
      </c>
      <c r="I16" s="273">
        <v>24</v>
      </c>
      <c r="J16" s="273">
        <v>199.67</v>
      </c>
      <c r="K16" s="273">
        <v>199.67</v>
      </c>
      <c r="L16" s="273" t="s">
        <v>467</v>
      </c>
      <c r="M16" s="273">
        <v>199.67</v>
      </c>
    </row>
    <row r="17" spans="1:13" x14ac:dyDescent="0.25">
      <c r="A17" s="273">
        <v>8</v>
      </c>
      <c r="B17" s="273" t="s">
        <v>507</v>
      </c>
      <c r="C17" s="274">
        <v>43893</v>
      </c>
      <c r="E17" s="273" t="s">
        <v>347</v>
      </c>
      <c r="F17" s="273">
        <v>400</v>
      </c>
      <c r="G17" s="273">
        <v>400</v>
      </c>
      <c r="I17" s="273">
        <v>18</v>
      </c>
      <c r="J17" s="273">
        <v>148.16</v>
      </c>
      <c r="K17" s="273">
        <v>148.16</v>
      </c>
      <c r="L17" s="273" t="s">
        <v>467</v>
      </c>
      <c r="M17" s="273">
        <v>148.16</v>
      </c>
    </row>
    <row r="18" spans="1:13" x14ac:dyDescent="0.25">
      <c r="A18" s="273">
        <v>9</v>
      </c>
      <c r="B18" s="273" t="s">
        <v>542</v>
      </c>
      <c r="C18" s="274">
        <v>44018</v>
      </c>
      <c r="F18" s="273">
        <v>400</v>
      </c>
      <c r="I18" s="273">
        <v>14</v>
      </c>
      <c r="J18" s="273">
        <v>115.85</v>
      </c>
      <c r="K18" s="273">
        <v>115.85</v>
      </c>
      <c r="L18" s="273" t="s">
        <v>476</v>
      </c>
      <c r="M18" s="273">
        <v>115.85</v>
      </c>
    </row>
    <row r="19" spans="1:13" x14ac:dyDescent="0.25">
      <c r="A19" s="273">
        <v>10</v>
      </c>
      <c r="B19" s="273" t="s">
        <v>625</v>
      </c>
      <c r="C19" s="274">
        <v>44414</v>
      </c>
      <c r="G19" s="273">
        <v>300</v>
      </c>
      <c r="I19" s="273">
        <v>0</v>
      </c>
      <c r="J19" s="273">
        <v>0</v>
      </c>
      <c r="K19" s="273">
        <v>0</v>
      </c>
      <c r="L19" s="273" t="s">
        <v>476</v>
      </c>
      <c r="M19" s="273">
        <v>0</v>
      </c>
    </row>
    <row r="20" spans="1:13" x14ac:dyDescent="0.25">
      <c r="A20" s="273">
        <v>11</v>
      </c>
      <c r="B20" s="273" t="s">
        <v>477</v>
      </c>
      <c r="C20" s="274">
        <v>39084</v>
      </c>
      <c r="F20" s="273">
        <v>400</v>
      </c>
      <c r="G20" s="273">
        <v>400</v>
      </c>
      <c r="I20" s="273">
        <v>17</v>
      </c>
      <c r="J20" s="273">
        <v>144.01</v>
      </c>
      <c r="K20" s="273">
        <v>144.01</v>
      </c>
      <c r="L20" s="273" t="s">
        <v>467</v>
      </c>
      <c r="M20" s="273">
        <v>144.01</v>
      </c>
    </row>
    <row r="21" spans="1:13" x14ac:dyDescent="0.25">
      <c r="A21" s="273">
        <v>12</v>
      </c>
      <c r="B21" s="273" t="s">
        <v>478</v>
      </c>
      <c r="C21" s="274">
        <v>43003</v>
      </c>
      <c r="F21" s="273">
        <v>400</v>
      </c>
      <c r="G21" s="273">
        <v>400</v>
      </c>
      <c r="I21" s="273">
        <v>16</v>
      </c>
      <c r="J21" s="273">
        <v>122.14</v>
      </c>
      <c r="K21" s="273">
        <v>122.14</v>
      </c>
      <c r="L21" s="273" t="s">
        <v>476</v>
      </c>
      <c r="M21" s="273">
        <v>122.14</v>
      </c>
    </row>
    <row r="22" spans="1:13" x14ac:dyDescent="0.25">
      <c r="A22" s="273">
        <v>13</v>
      </c>
      <c r="B22" s="273" t="s">
        <v>479</v>
      </c>
      <c r="C22" s="274">
        <v>41162</v>
      </c>
      <c r="F22" s="273">
        <v>400</v>
      </c>
      <c r="G22" s="273">
        <v>400</v>
      </c>
      <c r="I22" s="273">
        <v>22</v>
      </c>
      <c r="J22" s="273">
        <v>181.21</v>
      </c>
      <c r="K22" s="273">
        <v>181.21</v>
      </c>
      <c r="L22" s="273" t="s">
        <v>467</v>
      </c>
      <c r="M22" s="273">
        <v>181.21</v>
      </c>
    </row>
    <row r="23" spans="1:13" x14ac:dyDescent="0.25">
      <c r="A23" s="273">
        <v>14</v>
      </c>
      <c r="B23" s="273" t="s">
        <v>571</v>
      </c>
      <c r="C23" s="274">
        <v>44153</v>
      </c>
      <c r="F23" s="273">
        <v>600</v>
      </c>
      <c r="G23" s="273">
        <v>600</v>
      </c>
      <c r="I23" s="273">
        <v>19</v>
      </c>
      <c r="J23" s="273">
        <v>160.33000000000001</v>
      </c>
      <c r="K23" s="273">
        <v>160.33000000000001</v>
      </c>
      <c r="L23" s="273" t="s">
        <v>467</v>
      </c>
      <c r="M23" s="273">
        <v>160.33000000000001</v>
      </c>
    </row>
    <row r="24" spans="1:13" x14ac:dyDescent="0.25">
      <c r="A24" s="273">
        <v>15</v>
      </c>
      <c r="B24" s="273" t="s">
        <v>563</v>
      </c>
      <c r="C24" s="274">
        <v>44116</v>
      </c>
      <c r="G24" s="273">
        <v>300</v>
      </c>
      <c r="I24" s="273">
        <v>0</v>
      </c>
      <c r="J24" s="273">
        <v>0</v>
      </c>
      <c r="K24" s="273">
        <v>0</v>
      </c>
      <c r="L24" s="273" t="s">
        <v>476</v>
      </c>
      <c r="M24" s="273">
        <v>0</v>
      </c>
    </row>
    <row r="25" spans="1:13" x14ac:dyDescent="0.25">
      <c r="A25" s="273">
        <v>16</v>
      </c>
      <c r="B25" s="273" t="s">
        <v>666</v>
      </c>
      <c r="C25" s="274">
        <v>44439</v>
      </c>
      <c r="G25" s="273">
        <v>400</v>
      </c>
      <c r="I25" s="273">
        <v>16</v>
      </c>
      <c r="J25" s="273">
        <v>129.57</v>
      </c>
      <c r="K25" s="273">
        <v>129.57</v>
      </c>
      <c r="L25" s="273" t="s">
        <v>476</v>
      </c>
      <c r="M25" s="273">
        <v>129.57</v>
      </c>
    </row>
    <row r="26" spans="1:13" x14ac:dyDescent="0.25">
      <c r="A26" s="273">
        <v>17</v>
      </c>
      <c r="B26" s="273" t="s">
        <v>693</v>
      </c>
      <c r="C26" s="274">
        <v>44782</v>
      </c>
      <c r="G26" s="273">
        <v>400</v>
      </c>
      <c r="I26" s="273">
        <v>23</v>
      </c>
      <c r="J26" s="273">
        <v>207.26</v>
      </c>
      <c r="K26" s="273">
        <v>207.26</v>
      </c>
      <c r="L26" s="273" t="s">
        <v>467</v>
      </c>
      <c r="M26" s="273">
        <v>207.26</v>
      </c>
    </row>
    <row r="27" spans="1:13" x14ac:dyDescent="0.25">
      <c r="A27" s="273">
        <v>18</v>
      </c>
      <c r="B27" s="273" t="s">
        <v>482</v>
      </c>
      <c r="C27" s="274">
        <v>36578</v>
      </c>
      <c r="F27" s="273">
        <v>400</v>
      </c>
      <c r="G27" s="273">
        <v>400</v>
      </c>
      <c r="I27" s="273">
        <v>19</v>
      </c>
      <c r="J27" s="273">
        <v>143.22</v>
      </c>
      <c r="K27" s="273">
        <v>143.22</v>
      </c>
      <c r="L27" s="273" t="s">
        <v>467</v>
      </c>
      <c r="M27" s="273">
        <v>143.22</v>
      </c>
    </row>
    <row r="28" spans="1:13" x14ac:dyDescent="0.25">
      <c r="A28" s="273">
        <v>19</v>
      </c>
      <c r="B28" s="273" t="s">
        <v>598</v>
      </c>
      <c r="C28" s="274">
        <v>44369</v>
      </c>
      <c r="G28" s="273">
        <v>600</v>
      </c>
      <c r="I28" s="273">
        <v>18</v>
      </c>
      <c r="J28" s="273">
        <v>139.55000000000001</v>
      </c>
      <c r="K28" s="273">
        <v>139.55000000000001</v>
      </c>
      <c r="L28" s="273" t="s">
        <v>467</v>
      </c>
      <c r="M28" s="273">
        <v>139.55000000000001</v>
      </c>
    </row>
    <row r="29" spans="1:13" x14ac:dyDescent="0.25">
      <c r="A29" s="273">
        <v>20</v>
      </c>
      <c r="B29" s="273" t="s">
        <v>483</v>
      </c>
      <c r="C29" s="274">
        <v>42856</v>
      </c>
      <c r="F29" s="273">
        <v>600</v>
      </c>
      <c r="G29" s="273">
        <v>600</v>
      </c>
      <c r="I29" s="273">
        <v>23</v>
      </c>
      <c r="J29" s="273">
        <v>196.93</v>
      </c>
      <c r="K29" s="273">
        <v>196.93</v>
      </c>
      <c r="L29" s="273" t="s">
        <v>467</v>
      </c>
      <c r="M29" s="273">
        <v>196.93</v>
      </c>
    </row>
    <row r="30" spans="1:13" x14ac:dyDescent="0.25">
      <c r="A30" s="273">
        <v>21</v>
      </c>
      <c r="B30" s="273" t="s">
        <v>484</v>
      </c>
      <c r="C30" s="274">
        <v>36950</v>
      </c>
      <c r="F30" s="273">
        <v>400</v>
      </c>
      <c r="G30" s="273">
        <v>400</v>
      </c>
      <c r="I30" s="273">
        <v>22</v>
      </c>
      <c r="J30" s="273">
        <v>82.66</v>
      </c>
      <c r="K30" s="273">
        <v>82.66</v>
      </c>
      <c r="L30" s="273" t="s">
        <v>476</v>
      </c>
      <c r="M30" s="273">
        <v>82.66</v>
      </c>
    </row>
    <row r="31" spans="1:13" x14ac:dyDescent="0.25">
      <c r="A31" s="273">
        <v>22</v>
      </c>
      <c r="B31" s="273" t="s">
        <v>487</v>
      </c>
      <c r="C31" s="274">
        <v>39150</v>
      </c>
      <c r="F31" s="273">
        <v>400</v>
      </c>
      <c r="G31" s="273">
        <v>400</v>
      </c>
      <c r="I31" s="273">
        <v>17</v>
      </c>
      <c r="J31" s="273">
        <v>97.56</v>
      </c>
      <c r="K31" s="273">
        <v>97.56</v>
      </c>
      <c r="L31" s="273" t="s">
        <v>476</v>
      </c>
      <c r="M31" s="273">
        <v>97.56</v>
      </c>
    </row>
    <row r="32" spans="1:13" x14ac:dyDescent="0.25">
      <c r="A32" s="273">
        <v>23</v>
      </c>
      <c r="B32" s="273" t="s">
        <v>629</v>
      </c>
      <c r="C32" s="274">
        <v>44468</v>
      </c>
      <c r="G32" s="273">
        <v>400</v>
      </c>
      <c r="I32" s="273">
        <v>0</v>
      </c>
      <c r="J32" s="273">
        <v>0</v>
      </c>
      <c r="K32" s="273">
        <v>0</v>
      </c>
      <c r="L32" s="273" t="s">
        <v>476</v>
      </c>
      <c r="M32" s="273">
        <v>0</v>
      </c>
    </row>
    <row r="33" spans="1:13" x14ac:dyDescent="0.25">
      <c r="A33" s="273">
        <v>24</v>
      </c>
      <c r="B33" s="273" t="s">
        <v>488</v>
      </c>
      <c r="C33" s="274">
        <v>43778</v>
      </c>
      <c r="F33" s="273">
        <v>400</v>
      </c>
      <c r="G33" s="273">
        <v>400</v>
      </c>
      <c r="I33" s="273">
        <v>14</v>
      </c>
      <c r="J33" s="273">
        <v>110.59</v>
      </c>
      <c r="K33" s="273">
        <v>110.59</v>
      </c>
      <c r="L33" s="273" t="s">
        <v>476</v>
      </c>
      <c r="M33" s="273">
        <v>110.59</v>
      </c>
    </row>
    <row r="34" spans="1:13" x14ac:dyDescent="0.25">
      <c r="A34" s="273">
        <v>25</v>
      </c>
      <c r="B34" s="273" t="s">
        <v>489</v>
      </c>
      <c r="C34" s="274">
        <v>36704</v>
      </c>
      <c r="F34" s="273">
        <v>400</v>
      </c>
      <c r="G34" s="273">
        <v>400</v>
      </c>
      <c r="I34" s="273">
        <v>16</v>
      </c>
      <c r="J34" s="273">
        <v>118.81</v>
      </c>
      <c r="K34" s="273">
        <v>118.81</v>
      </c>
      <c r="L34" s="273" t="s">
        <v>476</v>
      </c>
      <c r="M34" s="273">
        <v>118.81</v>
      </c>
    </row>
    <row r="35" spans="1:13" x14ac:dyDescent="0.25">
      <c r="A35" s="273">
        <v>26</v>
      </c>
      <c r="B35" s="273" t="s">
        <v>701</v>
      </c>
      <c r="C35" s="274">
        <v>44838</v>
      </c>
      <c r="G35" s="273">
        <v>400</v>
      </c>
      <c r="I35" s="273">
        <v>23</v>
      </c>
      <c r="J35" s="273">
        <v>174.17</v>
      </c>
      <c r="K35" s="273">
        <v>174.17</v>
      </c>
      <c r="L35" s="273" t="s">
        <v>467</v>
      </c>
      <c r="M35" s="273">
        <v>174.17</v>
      </c>
    </row>
    <row r="36" spans="1:13" x14ac:dyDescent="0.25">
      <c r="A36" s="273">
        <v>27</v>
      </c>
      <c r="B36" s="273" t="s">
        <v>690</v>
      </c>
      <c r="C36" s="274">
        <v>44748</v>
      </c>
      <c r="G36" s="273">
        <v>200</v>
      </c>
      <c r="I36" s="273">
        <v>0</v>
      </c>
      <c r="J36" s="273">
        <v>0</v>
      </c>
      <c r="K36" s="273">
        <v>0</v>
      </c>
      <c r="L36" s="273" t="s">
        <v>476</v>
      </c>
      <c r="M36" s="273">
        <v>0</v>
      </c>
    </row>
    <row r="37" spans="1:13" x14ac:dyDescent="0.25">
      <c r="A37" s="273">
        <v>28</v>
      </c>
      <c r="B37" s="273" t="s">
        <v>723</v>
      </c>
      <c r="C37" s="274">
        <v>44964</v>
      </c>
      <c r="F37" s="273" t="s">
        <v>724</v>
      </c>
      <c r="G37" s="273">
        <v>600</v>
      </c>
      <c r="I37" s="273">
        <v>19</v>
      </c>
      <c r="J37" s="273">
        <v>155.22999999999999</v>
      </c>
      <c r="K37" s="273">
        <v>155.22999999999999</v>
      </c>
      <c r="L37" s="273" t="s">
        <v>467</v>
      </c>
      <c r="M37" s="273">
        <v>155.22999999999999</v>
      </c>
    </row>
    <row r="38" spans="1:13" x14ac:dyDescent="0.25">
      <c r="A38" s="273">
        <v>29</v>
      </c>
      <c r="B38" s="273" t="s">
        <v>491</v>
      </c>
      <c r="C38" s="274">
        <v>39664</v>
      </c>
      <c r="F38" s="273">
        <v>400</v>
      </c>
      <c r="G38" s="273">
        <v>400</v>
      </c>
      <c r="I38" s="273">
        <v>16</v>
      </c>
      <c r="J38" s="273">
        <v>113.62</v>
      </c>
      <c r="K38" s="273">
        <v>113.62</v>
      </c>
      <c r="L38" s="273" t="s">
        <v>476</v>
      </c>
      <c r="M38" s="273">
        <v>113.62</v>
      </c>
    </row>
    <row r="39" spans="1:13" x14ac:dyDescent="0.25">
      <c r="A39" s="273">
        <v>30</v>
      </c>
      <c r="B39" s="273" t="s">
        <v>492</v>
      </c>
      <c r="C39" s="274">
        <v>41115</v>
      </c>
      <c r="F39" s="273">
        <v>500</v>
      </c>
      <c r="G39" s="273">
        <v>500</v>
      </c>
      <c r="I39" s="273">
        <v>10</v>
      </c>
      <c r="J39" s="273">
        <v>40</v>
      </c>
      <c r="K39" s="273">
        <v>40</v>
      </c>
      <c r="L39" s="273" t="s">
        <v>476</v>
      </c>
      <c r="M39" s="273">
        <v>40</v>
      </c>
    </row>
    <row r="40" spans="1:13" x14ac:dyDescent="0.25">
      <c r="A40" s="273">
        <v>31</v>
      </c>
      <c r="B40" s="273" t="s">
        <v>493</v>
      </c>
      <c r="C40" s="274">
        <v>39476</v>
      </c>
      <c r="F40" s="273">
        <v>600</v>
      </c>
      <c r="G40" s="273">
        <v>600</v>
      </c>
      <c r="I40" s="273">
        <v>13</v>
      </c>
      <c r="J40" s="273">
        <v>110.63</v>
      </c>
      <c r="K40" s="273">
        <v>110.63</v>
      </c>
      <c r="L40" s="273" t="s">
        <v>476</v>
      </c>
      <c r="M40" s="273">
        <v>110.63</v>
      </c>
    </row>
    <row r="41" spans="1:13" x14ac:dyDescent="0.25">
      <c r="A41" s="273">
        <v>32</v>
      </c>
      <c r="B41" s="273" t="s">
        <v>503</v>
      </c>
      <c r="C41" s="274">
        <v>42856</v>
      </c>
      <c r="E41" s="273" t="s">
        <v>349</v>
      </c>
      <c r="F41" s="273">
        <v>500</v>
      </c>
      <c r="G41" s="273">
        <v>500</v>
      </c>
      <c r="I41" s="273">
        <v>0</v>
      </c>
      <c r="J41" s="273">
        <v>0</v>
      </c>
      <c r="K41" s="273">
        <v>0</v>
      </c>
      <c r="L41" s="273" t="s">
        <v>476</v>
      </c>
      <c r="M41" s="273">
        <v>0</v>
      </c>
    </row>
    <row r="42" spans="1:13" x14ac:dyDescent="0.25">
      <c r="A42" s="273">
        <v>33</v>
      </c>
      <c r="B42" s="273" t="s">
        <v>496</v>
      </c>
      <c r="C42" s="274">
        <v>41030</v>
      </c>
      <c r="F42" s="273">
        <v>400</v>
      </c>
      <c r="G42" s="273">
        <v>400</v>
      </c>
      <c r="I42" s="273">
        <v>25</v>
      </c>
      <c r="J42" s="273">
        <v>177.42</v>
      </c>
      <c r="K42" s="273">
        <v>177.42</v>
      </c>
      <c r="L42" s="273" t="s">
        <v>467</v>
      </c>
      <c r="M42" s="273">
        <v>177.42</v>
      </c>
    </row>
    <row r="43" spans="1:13" x14ac:dyDescent="0.25">
      <c r="J43" s="273">
        <f>SUM(J10:J42)</f>
        <v>4062.2100000000005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5679-D8F7-4B1B-95DA-262425A3EAA3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2" width="8.83203125" style="275"/>
    <col min="3" max="3" width="12.1640625" style="275" customWidth="1"/>
    <col min="4" max="16384" width="8.83203125" style="275"/>
  </cols>
  <sheetData>
    <row r="1" spans="1:13" x14ac:dyDescent="0.25">
      <c r="A1" s="275" t="s">
        <v>446</v>
      </c>
    </row>
    <row r="2" spans="1:13" x14ac:dyDescent="0.25">
      <c r="A2" s="275" t="s">
        <v>727</v>
      </c>
    </row>
    <row r="3" spans="1:13" x14ac:dyDescent="0.25">
      <c r="A3" s="275" t="s">
        <v>448</v>
      </c>
      <c r="B3" s="275" t="s">
        <v>449</v>
      </c>
      <c r="C3" s="275" t="s">
        <v>423</v>
      </c>
      <c r="D3" s="275" t="s">
        <v>450</v>
      </c>
    </row>
    <row r="4" spans="1:13" x14ac:dyDescent="0.25">
      <c r="A4" s="275" t="s">
        <v>451</v>
      </c>
      <c r="B4" s="275">
        <v>15</v>
      </c>
      <c r="C4" s="275">
        <v>2346.09</v>
      </c>
      <c r="D4" s="275">
        <v>156.41</v>
      </c>
    </row>
    <row r="5" spans="1:13" x14ac:dyDescent="0.25">
      <c r="A5" s="275" t="s">
        <v>452</v>
      </c>
      <c r="B5" s="275">
        <v>18</v>
      </c>
      <c r="C5" s="275">
        <v>1364.63</v>
      </c>
      <c r="D5" s="275">
        <v>75.81</v>
      </c>
    </row>
    <row r="6" spans="1:13" x14ac:dyDescent="0.25">
      <c r="A6" s="275" t="s">
        <v>453</v>
      </c>
      <c r="B6" s="275">
        <v>11</v>
      </c>
      <c r="C6" s="275" t="s">
        <v>454</v>
      </c>
      <c r="D6" s="275" t="s">
        <v>454</v>
      </c>
    </row>
    <row r="7" spans="1:13" x14ac:dyDescent="0.25">
      <c r="A7" s="275" t="s">
        <v>455</v>
      </c>
      <c r="B7" s="275">
        <v>26</v>
      </c>
      <c r="C7" s="275" t="s">
        <v>454</v>
      </c>
      <c r="D7" s="275" t="s">
        <v>454</v>
      </c>
    </row>
    <row r="9" spans="1:13" x14ac:dyDescent="0.25">
      <c r="A9" s="275" t="s">
        <v>456</v>
      </c>
      <c r="B9" s="275" t="s">
        <v>457</v>
      </c>
      <c r="C9" s="275" t="s">
        <v>160</v>
      </c>
      <c r="D9" s="275" t="s">
        <v>458</v>
      </c>
      <c r="E9" s="275" t="s">
        <v>459</v>
      </c>
      <c r="F9" s="275" t="s">
        <v>460</v>
      </c>
      <c r="G9" s="275" t="s">
        <v>461</v>
      </c>
      <c r="H9" s="275" t="s">
        <v>462</v>
      </c>
      <c r="I9" s="275" t="s">
        <v>463</v>
      </c>
      <c r="J9" s="275" t="s">
        <v>423</v>
      </c>
      <c r="K9" s="275" t="s">
        <v>450</v>
      </c>
      <c r="L9" s="275" t="s">
        <v>464</v>
      </c>
      <c r="M9" s="275" t="s">
        <v>728</v>
      </c>
    </row>
    <row r="10" spans="1:13" x14ac:dyDescent="0.25">
      <c r="A10" s="275">
        <v>1</v>
      </c>
      <c r="B10" s="275" t="s">
        <v>553</v>
      </c>
      <c r="C10" s="276">
        <v>44083</v>
      </c>
      <c r="G10" s="275">
        <v>400</v>
      </c>
      <c r="I10" s="275">
        <v>20</v>
      </c>
      <c r="J10" s="275">
        <v>164.6</v>
      </c>
      <c r="K10" s="275">
        <v>164.6</v>
      </c>
      <c r="L10" s="275" t="s">
        <v>467</v>
      </c>
      <c r="M10" s="275">
        <v>164.6</v>
      </c>
    </row>
    <row r="11" spans="1:13" x14ac:dyDescent="0.25">
      <c r="A11" s="275">
        <v>2</v>
      </c>
      <c r="B11" s="275" t="s">
        <v>466</v>
      </c>
      <c r="C11" s="276">
        <v>41407</v>
      </c>
      <c r="F11" s="275">
        <v>600</v>
      </c>
      <c r="G11" s="275">
        <v>600</v>
      </c>
      <c r="I11" s="275">
        <v>20</v>
      </c>
      <c r="J11" s="275">
        <v>170.64</v>
      </c>
      <c r="K11" s="275">
        <v>170.64</v>
      </c>
      <c r="L11" s="275" t="s">
        <v>467</v>
      </c>
      <c r="M11" s="275">
        <v>170.64</v>
      </c>
    </row>
    <row r="12" spans="1:13" x14ac:dyDescent="0.25">
      <c r="A12" s="275">
        <v>3</v>
      </c>
      <c r="B12" s="275" t="s">
        <v>469</v>
      </c>
      <c r="C12" s="276">
        <v>38790</v>
      </c>
      <c r="F12" s="275">
        <v>400</v>
      </c>
      <c r="G12" s="275">
        <v>400</v>
      </c>
      <c r="I12" s="275">
        <v>15</v>
      </c>
      <c r="J12" s="275">
        <v>125.86</v>
      </c>
      <c r="K12" s="275">
        <v>125.86</v>
      </c>
      <c r="L12" s="275" t="s">
        <v>476</v>
      </c>
      <c r="M12" s="275">
        <v>125.86</v>
      </c>
    </row>
    <row r="13" spans="1:13" x14ac:dyDescent="0.25">
      <c r="A13" s="275">
        <v>4</v>
      </c>
      <c r="B13" s="275" t="s">
        <v>712</v>
      </c>
      <c r="C13" s="276">
        <v>44902</v>
      </c>
      <c r="G13" s="275">
        <v>400</v>
      </c>
      <c r="I13" s="275">
        <v>15</v>
      </c>
      <c r="J13" s="275">
        <v>125.1</v>
      </c>
      <c r="K13" s="275">
        <v>125.1</v>
      </c>
      <c r="L13" s="275" t="s">
        <v>476</v>
      </c>
      <c r="M13" s="275">
        <v>125.1</v>
      </c>
    </row>
    <row r="14" spans="1:13" x14ac:dyDescent="0.25">
      <c r="A14" s="275">
        <v>5</v>
      </c>
      <c r="B14" s="275" t="s">
        <v>471</v>
      </c>
      <c r="C14" s="276">
        <v>42534</v>
      </c>
      <c r="F14" s="275">
        <v>600</v>
      </c>
      <c r="G14" s="275">
        <v>600</v>
      </c>
      <c r="I14" s="275">
        <v>16</v>
      </c>
      <c r="J14" s="275">
        <v>165.58</v>
      </c>
      <c r="K14" s="275">
        <v>165.58</v>
      </c>
      <c r="L14" s="275" t="s">
        <v>467</v>
      </c>
      <c r="M14" s="275">
        <v>165.58</v>
      </c>
    </row>
    <row r="15" spans="1:13" x14ac:dyDescent="0.25">
      <c r="A15" s="275">
        <v>6</v>
      </c>
      <c r="B15" s="275" t="s">
        <v>472</v>
      </c>
      <c r="C15" s="276">
        <v>38412</v>
      </c>
      <c r="F15" s="275">
        <v>600</v>
      </c>
      <c r="G15" s="275">
        <v>600</v>
      </c>
      <c r="I15" s="275">
        <v>16</v>
      </c>
      <c r="J15" s="275">
        <v>139.38</v>
      </c>
      <c r="K15" s="275">
        <v>139.38</v>
      </c>
      <c r="L15" s="275" t="s">
        <v>467</v>
      </c>
      <c r="M15" s="275">
        <v>139.38</v>
      </c>
    </row>
    <row r="16" spans="1:13" x14ac:dyDescent="0.25">
      <c r="A16" s="275">
        <v>7</v>
      </c>
      <c r="B16" s="275" t="s">
        <v>570</v>
      </c>
      <c r="C16" s="276">
        <v>38257</v>
      </c>
      <c r="F16" s="275">
        <v>600</v>
      </c>
      <c r="G16" s="275">
        <v>600</v>
      </c>
      <c r="I16" s="275">
        <v>20</v>
      </c>
      <c r="J16" s="275">
        <v>169.58</v>
      </c>
      <c r="K16" s="275">
        <v>169.58</v>
      </c>
      <c r="L16" s="275" t="s">
        <v>467</v>
      </c>
      <c r="M16" s="275">
        <v>169.58</v>
      </c>
    </row>
    <row r="17" spans="1:13" x14ac:dyDescent="0.25">
      <c r="A17" s="275">
        <v>8</v>
      </c>
      <c r="B17" s="275" t="s">
        <v>507</v>
      </c>
      <c r="C17" s="276">
        <v>43893</v>
      </c>
      <c r="E17" s="275" t="s">
        <v>347</v>
      </c>
      <c r="F17" s="275">
        <v>400</v>
      </c>
      <c r="G17" s="275">
        <v>400</v>
      </c>
      <c r="I17" s="275">
        <v>16</v>
      </c>
      <c r="J17" s="275">
        <v>131.07</v>
      </c>
      <c r="K17" s="275">
        <v>131.07</v>
      </c>
      <c r="L17" s="275" t="s">
        <v>467</v>
      </c>
      <c r="M17" s="275">
        <v>131.07</v>
      </c>
    </row>
    <row r="18" spans="1:13" x14ac:dyDescent="0.25">
      <c r="A18" s="275">
        <v>9</v>
      </c>
      <c r="B18" s="275" t="s">
        <v>542</v>
      </c>
      <c r="C18" s="276">
        <v>44018</v>
      </c>
      <c r="F18" s="275">
        <v>400</v>
      </c>
      <c r="I18" s="275">
        <v>14</v>
      </c>
      <c r="J18" s="275">
        <v>117.19</v>
      </c>
      <c r="K18" s="275">
        <v>117.19</v>
      </c>
      <c r="L18" s="275" t="s">
        <v>476</v>
      </c>
      <c r="M18" s="275">
        <v>117.19</v>
      </c>
    </row>
    <row r="19" spans="1:13" x14ac:dyDescent="0.25">
      <c r="A19" s="275">
        <v>10</v>
      </c>
      <c r="B19" s="275" t="s">
        <v>625</v>
      </c>
      <c r="C19" s="276">
        <v>44414</v>
      </c>
      <c r="G19" s="275">
        <v>300</v>
      </c>
      <c r="I19" s="275">
        <v>0</v>
      </c>
      <c r="J19" s="275">
        <v>0</v>
      </c>
      <c r="K19" s="275">
        <v>0</v>
      </c>
      <c r="L19" s="275" t="s">
        <v>476</v>
      </c>
      <c r="M19" s="275">
        <v>0</v>
      </c>
    </row>
    <row r="20" spans="1:13" x14ac:dyDescent="0.25">
      <c r="A20" s="275">
        <v>11</v>
      </c>
      <c r="B20" s="275" t="s">
        <v>477</v>
      </c>
      <c r="C20" s="276">
        <v>39084</v>
      </c>
      <c r="F20" s="275">
        <v>400</v>
      </c>
      <c r="G20" s="275">
        <v>400</v>
      </c>
      <c r="I20" s="275">
        <v>13</v>
      </c>
      <c r="J20" s="275">
        <v>111.4</v>
      </c>
      <c r="K20" s="275">
        <v>111.4</v>
      </c>
      <c r="L20" s="275" t="s">
        <v>476</v>
      </c>
      <c r="M20" s="275">
        <v>111.4</v>
      </c>
    </row>
    <row r="21" spans="1:13" x14ac:dyDescent="0.25">
      <c r="A21" s="275">
        <v>12</v>
      </c>
      <c r="B21" s="275" t="s">
        <v>478</v>
      </c>
      <c r="C21" s="276">
        <v>43003</v>
      </c>
      <c r="F21" s="275">
        <v>400</v>
      </c>
      <c r="G21" s="275">
        <v>400</v>
      </c>
      <c r="I21" s="275">
        <v>16</v>
      </c>
      <c r="J21" s="275">
        <v>114.29</v>
      </c>
      <c r="K21" s="275">
        <v>114.29</v>
      </c>
      <c r="L21" s="275" t="s">
        <v>476</v>
      </c>
      <c r="M21" s="275">
        <v>114.29</v>
      </c>
    </row>
    <row r="22" spans="1:13" x14ac:dyDescent="0.25">
      <c r="A22" s="275">
        <v>13</v>
      </c>
      <c r="B22" s="275" t="s">
        <v>479</v>
      </c>
      <c r="C22" s="276">
        <v>41162</v>
      </c>
      <c r="F22" s="275">
        <v>400</v>
      </c>
      <c r="G22" s="275">
        <v>400</v>
      </c>
      <c r="I22" s="275">
        <v>20</v>
      </c>
      <c r="J22" s="275">
        <v>156.61000000000001</v>
      </c>
      <c r="K22" s="275">
        <v>156.61000000000001</v>
      </c>
      <c r="L22" s="275" t="s">
        <v>467</v>
      </c>
      <c r="M22" s="275">
        <v>156.61000000000001</v>
      </c>
    </row>
    <row r="23" spans="1:13" x14ac:dyDescent="0.25">
      <c r="A23" s="275">
        <v>14</v>
      </c>
      <c r="B23" s="275" t="s">
        <v>571</v>
      </c>
      <c r="C23" s="276">
        <v>44153</v>
      </c>
      <c r="F23" s="275">
        <v>600</v>
      </c>
      <c r="G23" s="275">
        <v>600</v>
      </c>
      <c r="I23" s="275">
        <v>20</v>
      </c>
      <c r="J23" s="275">
        <v>170.81</v>
      </c>
      <c r="K23" s="275">
        <v>170.81</v>
      </c>
      <c r="L23" s="275" t="s">
        <v>467</v>
      </c>
      <c r="M23" s="275">
        <v>170.81</v>
      </c>
    </row>
    <row r="24" spans="1:13" x14ac:dyDescent="0.25">
      <c r="A24" s="275">
        <v>15</v>
      </c>
      <c r="B24" s="275" t="s">
        <v>563</v>
      </c>
      <c r="C24" s="276">
        <v>44116</v>
      </c>
      <c r="G24" s="275">
        <v>300</v>
      </c>
      <c r="I24" s="275">
        <v>0</v>
      </c>
      <c r="J24" s="275">
        <v>0</v>
      </c>
      <c r="K24" s="275">
        <v>0</v>
      </c>
      <c r="L24" s="275" t="s">
        <v>476</v>
      </c>
      <c r="M24" s="275">
        <v>0</v>
      </c>
    </row>
    <row r="25" spans="1:13" x14ac:dyDescent="0.25">
      <c r="A25" s="275">
        <v>16</v>
      </c>
      <c r="B25" s="275" t="s">
        <v>666</v>
      </c>
      <c r="C25" s="276">
        <v>44439</v>
      </c>
      <c r="G25" s="275">
        <v>400</v>
      </c>
      <c r="I25" s="275">
        <v>15</v>
      </c>
      <c r="J25" s="275">
        <v>124.2</v>
      </c>
      <c r="K25" s="275">
        <v>124.2</v>
      </c>
      <c r="L25" s="275" t="s">
        <v>476</v>
      </c>
      <c r="M25" s="275">
        <v>124.2</v>
      </c>
    </row>
    <row r="26" spans="1:13" x14ac:dyDescent="0.25">
      <c r="A26" s="275">
        <v>17</v>
      </c>
      <c r="B26" s="275" t="s">
        <v>693</v>
      </c>
      <c r="C26" s="276">
        <v>44782</v>
      </c>
      <c r="G26" s="275">
        <v>400</v>
      </c>
      <c r="I26" s="275">
        <v>19</v>
      </c>
      <c r="J26" s="275">
        <v>170.84</v>
      </c>
      <c r="K26" s="275">
        <v>170.84</v>
      </c>
      <c r="L26" s="275" t="s">
        <v>467</v>
      </c>
      <c r="M26" s="275">
        <v>170.84</v>
      </c>
    </row>
    <row r="27" spans="1:13" x14ac:dyDescent="0.25">
      <c r="A27" s="275">
        <v>18</v>
      </c>
      <c r="B27" s="275" t="s">
        <v>482</v>
      </c>
      <c r="C27" s="276">
        <v>36578</v>
      </c>
      <c r="F27" s="275">
        <v>400</v>
      </c>
      <c r="G27" s="275">
        <v>400</v>
      </c>
      <c r="I27" s="275">
        <v>20</v>
      </c>
      <c r="J27" s="275">
        <v>134.32</v>
      </c>
      <c r="K27" s="275">
        <v>134.32</v>
      </c>
      <c r="L27" s="275" t="s">
        <v>467</v>
      </c>
      <c r="M27" s="275">
        <v>134.32</v>
      </c>
    </row>
    <row r="28" spans="1:13" x14ac:dyDescent="0.25">
      <c r="A28" s="275">
        <v>19</v>
      </c>
      <c r="B28" s="275" t="s">
        <v>598</v>
      </c>
      <c r="C28" s="276">
        <v>44369</v>
      </c>
      <c r="G28" s="275">
        <v>600</v>
      </c>
      <c r="I28" s="275">
        <v>17</v>
      </c>
      <c r="J28" s="275">
        <v>130.5</v>
      </c>
      <c r="K28" s="275">
        <v>130.5</v>
      </c>
      <c r="L28" s="275" t="s">
        <v>467</v>
      </c>
      <c r="M28" s="275">
        <v>130.5</v>
      </c>
    </row>
    <row r="29" spans="1:13" x14ac:dyDescent="0.25">
      <c r="A29" s="275">
        <v>20</v>
      </c>
      <c r="B29" s="275" t="s">
        <v>483</v>
      </c>
      <c r="C29" s="276">
        <v>42856</v>
      </c>
      <c r="F29" s="275">
        <v>600</v>
      </c>
      <c r="G29" s="275">
        <v>600</v>
      </c>
      <c r="I29" s="275">
        <v>19</v>
      </c>
      <c r="J29" s="275">
        <v>163.76</v>
      </c>
      <c r="K29" s="275">
        <v>163.76</v>
      </c>
      <c r="L29" s="275" t="s">
        <v>467</v>
      </c>
      <c r="M29" s="275">
        <v>163.76</v>
      </c>
    </row>
    <row r="30" spans="1:13" x14ac:dyDescent="0.25">
      <c r="A30" s="275">
        <v>21</v>
      </c>
      <c r="B30" s="275" t="s">
        <v>484</v>
      </c>
      <c r="C30" s="276">
        <v>36950</v>
      </c>
      <c r="F30" s="275">
        <v>400</v>
      </c>
      <c r="G30" s="275">
        <v>400</v>
      </c>
      <c r="I30" s="275">
        <v>20</v>
      </c>
      <c r="J30" s="275">
        <v>82.16</v>
      </c>
      <c r="K30" s="275">
        <v>82.16</v>
      </c>
      <c r="L30" s="275" t="s">
        <v>476</v>
      </c>
      <c r="M30" s="275">
        <v>82.16</v>
      </c>
    </row>
    <row r="31" spans="1:13" x14ac:dyDescent="0.25">
      <c r="A31" s="275">
        <v>22</v>
      </c>
      <c r="B31" s="275" t="s">
        <v>487</v>
      </c>
      <c r="C31" s="276">
        <v>39150</v>
      </c>
      <c r="F31" s="275">
        <v>400</v>
      </c>
      <c r="G31" s="275">
        <v>400</v>
      </c>
      <c r="I31" s="275">
        <v>12</v>
      </c>
      <c r="J31" s="275">
        <v>75.650000000000006</v>
      </c>
      <c r="K31" s="275">
        <v>75.650000000000006</v>
      </c>
      <c r="L31" s="275" t="s">
        <v>476</v>
      </c>
      <c r="M31" s="275">
        <v>75.650000000000006</v>
      </c>
    </row>
    <row r="32" spans="1:13" x14ac:dyDescent="0.25">
      <c r="A32" s="275">
        <v>23</v>
      </c>
      <c r="B32" s="275" t="s">
        <v>629</v>
      </c>
      <c r="C32" s="276">
        <v>44468</v>
      </c>
      <c r="G32" s="275">
        <v>400</v>
      </c>
      <c r="I32" s="275">
        <v>2</v>
      </c>
      <c r="J32" s="275">
        <v>15.88</v>
      </c>
      <c r="K32" s="275">
        <v>15.88</v>
      </c>
      <c r="L32" s="275" t="s">
        <v>476</v>
      </c>
      <c r="M32" s="275">
        <v>15.88</v>
      </c>
    </row>
    <row r="33" spans="1:13" x14ac:dyDescent="0.25">
      <c r="A33" s="275">
        <v>24</v>
      </c>
      <c r="B33" s="275" t="s">
        <v>488</v>
      </c>
      <c r="C33" s="276">
        <v>43778</v>
      </c>
      <c r="F33" s="275">
        <v>400</v>
      </c>
      <c r="G33" s="275">
        <v>400</v>
      </c>
      <c r="I33" s="275">
        <v>12</v>
      </c>
      <c r="J33" s="275">
        <v>101.32</v>
      </c>
      <c r="K33" s="275">
        <v>101.32</v>
      </c>
      <c r="L33" s="275" t="s">
        <v>476</v>
      </c>
      <c r="M33" s="275">
        <v>101.32</v>
      </c>
    </row>
    <row r="34" spans="1:13" x14ac:dyDescent="0.25">
      <c r="A34" s="275">
        <v>25</v>
      </c>
      <c r="B34" s="275" t="s">
        <v>489</v>
      </c>
      <c r="C34" s="276">
        <v>36704</v>
      </c>
      <c r="F34" s="275">
        <v>400</v>
      </c>
      <c r="G34" s="275">
        <v>400</v>
      </c>
      <c r="I34" s="275">
        <v>15</v>
      </c>
      <c r="J34" s="275">
        <v>116.91</v>
      </c>
      <c r="K34" s="275">
        <v>116.91</v>
      </c>
      <c r="L34" s="275" t="s">
        <v>476</v>
      </c>
      <c r="M34" s="275">
        <v>116.91</v>
      </c>
    </row>
    <row r="35" spans="1:13" x14ac:dyDescent="0.25">
      <c r="A35" s="275">
        <v>26</v>
      </c>
      <c r="B35" s="275" t="s">
        <v>701</v>
      </c>
      <c r="C35" s="276">
        <v>44838</v>
      </c>
      <c r="G35" s="275">
        <v>400</v>
      </c>
      <c r="I35" s="275">
        <v>20</v>
      </c>
      <c r="J35" s="275">
        <v>150.99</v>
      </c>
      <c r="K35" s="275">
        <v>150.99</v>
      </c>
      <c r="L35" s="275" t="s">
        <v>467</v>
      </c>
      <c r="M35" s="275">
        <v>150.99</v>
      </c>
    </row>
    <row r="36" spans="1:13" x14ac:dyDescent="0.25">
      <c r="A36" s="275">
        <v>27</v>
      </c>
      <c r="B36" s="275" t="s">
        <v>690</v>
      </c>
      <c r="C36" s="276">
        <v>44748</v>
      </c>
      <c r="G36" s="275">
        <v>200</v>
      </c>
      <c r="I36" s="275">
        <v>0</v>
      </c>
      <c r="J36" s="275">
        <v>0</v>
      </c>
      <c r="K36" s="275">
        <v>0</v>
      </c>
      <c r="L36" s="275" t="s">
        <v>476</v>
      </c>
      <c r="M36" s="275">
        <v>0</v>
      </c>
    </row>
    <row r="37" spans="1:13" x14ac:dyDescent="0.25">
      <c r="A37" s="275">
        <v>28</v>
      </c>
      <c r="B37" s="275" t="s">
        <v>723</v>
      </c>
      <c r="C37" s="276">
        <v>44964</v>
      </c>
      <c r="F37" s="275" t="s">
        <v>724</v>
      </c>
      <c r="G37" s="275">
        <v>600</v>
      </c>
      <c r="I37" s="275">
        <v>20</v>
      </c>
      <c r="J37" s="275">
        <v>160.97</v>
      </c>
      <c r="K37" s="275">
        <v>160.97</v>
      </c>
      <c r="L37" s="275" t="s">
        <v>467</v>
      </c>
      <c r="M37" s="275">
        <v>160.97</v>
      </c>
    </row>
    <row r="38" spans="1:13" x14ac:dyDescent="0.25">
      <c r="A38" s="275">
        <v>29</v>
      </c>
      <c r="B38" s="275" t="s">
        <v>491</v>
      </c>
      <c r="C38" s="276">
        <v>39664</v>
      </c>
      <c r="F38" s="275">
        <v>400</v>
      </c>
      <c r="G38" s="275">
        <v>400</v>
      </c>
      <c r="I38" s="275">
        <v>12</v>
      </c>
      <c r="J38" s="275">
        <v>83.65</v>
      </c>
      <c r="K38" s="275">
        <v>83.65</v>
      </c>
      <c r="L38" s="275" t="s">
        <v>476</v>
      </c>
      <c r="M38" s="275">
        <v>83.65</v>
      </c>
    </row>
    <row r="39" spans="1:13" x14ac:dyDescent="0.25">
      <c r="A39" s="275">
        <v>30</v>
      </c>
      <c r="B39" s="275" t="s">
        <v>492</v>
      </c>
      <c r="C39" s="276">
        <v>41115</v>
      </c>
      <c r="F39" s="275">
        <v>500</v>
      </c>
      <c r="G39" s="275">
        <v>500</v>
      </c>
      <c r="I39" s="275">
        <v>13</v>
      </c>
      <c r="J39" s="275">
        <v>43</v>
      </c>
      <c r="K39" s="275">
        <v>43</v>
      </c>
      <c r="L39" s="275" t="s">
        <v>476</v>
      </c>
      <c r="M39" s="275">
        <v>43</v>
      </c>
    </row>
    <row r="40" spans="1:13" x14ac:dyDescent="0.25">
      <c r="A40" s="275">
        <v>31</v>
      </c>
      <c r="B40" s="275" t="s">
        <v>493</v>
      </c>
      <c r="C40" s="276">
        <v>39476</v>
      </c>
      <c r="F40" s="275">
        <v>600</v>
      </c>
      <c r="G40" s="275">
        <v>600</v>
      </c>
      <c r="I40" s="275">
        <v>15</v>
      </c>
      <c r="J40" s="275">
        <v>128.02000000000001</v>
      </c>
      <c r="K40" s="275">
        <v>128.02000000000001</v>
      </c>
      <c r="L40" s="275" t="s">
        <v>476</v>
      </c>
      <c r="M40" s="275">
        <v>128.02000000000001</v>
      </c>
    </row>
    <row r="41" spans="1:13" x14ac:dyDescent="0.25">
      <c r="A41" s="275">
        <v>32</v>
      </c>
      <c r="B41" s="275" t="s">
        <v>503</v>
      </c>
      <c r="C41" s="276">
        <v>42856</v>
      </c>
      <c r="E41" s="275" t="s">
        <v>349</v>
      </c>
      <c r="F41" s="275">
        <v>500</v>
      </c>
      <c r="G41" s="275">
        <v>500</v>
      </c>
      <c r="I41" s="275">
        <v>0</v>
      </c>
      <c r="J41" s="275">
        <v>0</v>
      </c>
      <c r="K41" s="275">
        <v>0</v>
      </c>
      <c r="L41" s="275" t="s">
        <v>476</v>
      </c>
      <c r="M41" s="275">
        <v>0</v>
      </c>
    </row>
    <row r="42" spans="1:13" x14ac:dyDescent="0.25">
      <c r="A42" s="275">
        <v>33</v>
      </c>
      <c r="B42" s="275" t="s">
        <v>496</v>
      </c>
      <c r="C42" s="276">
        <v>41030</v>
      </c>
      <c r="F42" s="275">
        <v>400</v>
      </c>
      <c r="G42" s="275">
        <v>400</v>
      </c>
      <c r="I42" s="275">
        <v>22</v>
      </c>
      <c r="J42" s="275">
        <v>166.44</v>
      </c>
      <c r="K42" s="275">
        <v>166.44</v>
      </c>
      <c r="L42" s="275" t="s">
        <v>467</v>
      </c>
      <c r="M42" s="275">
        <v>166.44</v>
      </c>
    </row>
    <row r="43" spans="1:13" x14ac:dyDescent="0.25">
      <c r="J43" s="275">
        <f>SUM(J10:J42)</f>
        <v>3710.7200000000003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FDDD-5DCC-4C4C-9B4F-91D037CC6B3E}">
  <dimension ref="A1:M42"/>
  <sheetViews>
    <sheetView topLeftCell="A21" workbookViewId="0">
      <selection activeCell="D42" sqref="D42"/>
    </sheetView>
  </sheetViews>
  <sheetFormatPr defaultColWidth="8.83203125" defaultRowHeight="15" x14ac:dyDescent="0.25"/>
  <cols>
    <col min="1" max="16384" width="8.83203125" style="277"/>
  </cols>
  <sheetData>
    <row r="1" spans="1:13" x14ac:dyDescent="0.25">
      <c r="A1" s="277" t="s">
        <v>446</v>
      </c>
    </row>
    <row r="2" spans="1:13" x14ac:dyDescent="0.25">
      <c r="A2" s="277" t="s">
        <v>730</v>
      </c>
    </row>
    <row r="3" spans="1:13" x14ac:dyDescent="0.25">
      <c r="A3" s="277" t="s">
        <v>448</v>
      </c>
      <c r="B3" s="277" t="s">
        <v>449</v>
      </c>
      <c r="C3" s="277" t="s">
        <v>423</v>
      </c>
      <c r="D3" s="277" t="s">
        <v>450</v>
      </c>
    </row>
    <row r="4" spans="1:13" x14ac:dyDescent="0.25">
      <c r="A4" s="277" t="s">
        <v>451</v>
      </c>
      <c r="B4" s="277">
        <v>20</v>
      </c>
      <c r="C4" s="277">
        <v>3343.67</v>
      </c>
      <c r="D4" s="277">
        <v>167.18</v>
      </c>
    </row>
    <row r="5" spans="1:13" x14ac:dyDescent="0.25">
      <c r="A5" s="277" t="s">
        <v>452</v>
      </c>
      <c r="B5" s="277">
        <v>12</v>
      </c>
      <c r="C5" s="277">
        <v>753.04</v>
      </c>
      <c r="D5" s="277">
        <v>62.75</v>
      </c>
    </row>
    <row r="6" spans="1:13" x14ac:dyDescent="0.25">
      <c r="A6" s="277" t="s">
        <v>453</v>
      </c>
      <c r="B6" s="277">
        <v>6</v>
      </c>
      <c r="C6" s="277" t="s">
        <v>454</v>
      </c>
      <c r="D6" s="277" t="s">
        <v>454</v>
      </c>
    </row>
    <row r="7" spans="1:13" x14ac:dyDescent="0.25">
      <c r="A7" s="277" t="s">
        <v>455</v>
      </c>
      <c r="B7" s="277">
        <v>26</v>
      </c>
      <c r="C7" s="277" t="s">
        <v>454</v>
      </c>
      <c r="D7" s="277" t="s">
        <v>454</v>
      </c>
    </row>
    <row r="9" spans="1:13" x14ac:dyDescent="0.25">
      <c r="A9" s="277" t="s">
        <v>456</v>
      </c>
      <c r="B9" s="277" t="s">
        <v>457</v>
      </c>
      <c r="C9" s="277" t="s">
        <v>160</v>
      </c>
      <c r="D9" s="277" t="s">
        <v>458</v>
      </c>
      <c r="E9" s="277" t="s">
        <v>459</v>
      </c>
      <c r="F9" s="277" t="s">
        <v>460</v>
      </c>
      <c r="G9" s="277" t="s">
        <v>461</v>
      </c>
      <c r="H9" s="277" t="s">
        <v>462</v>
      </c>
      <c r="I9" s="277" t="s">
        <v>463</v>
      </c>
      <c r="J9" s="277" t="s">
        <v>423</v>
      </c>
      <c r="K9" s="277" t="s">
        <v>450</v>
      </c>
      <c r="L9" s="277" t="s">
        <v>464</v>
      </c>
      <c r="M9" s="277" t="s">
        <v>731</v>
      </c>
    </row>
    <row r="10" spans="1:13" x14ac:dyDescent="0.25">
      <c r="A10" s="277">
        <v>1</v>
      </c>
      <c r="B10" s="277" t="s">
        <v>553</v>
      </c>
      <c r="C10" s="278">
        <v>44083</v>
      </c>
      <c r="G10" s="277">
        <v>400</v>
      </c>
      <c r="I10" s="277">
        <v>23</v>
      </c>
      <c r="J10" s="277">
        <v>188.46</v>
      </c>
      <c r="K10" s="277">
        <v>188.46</v>
      </c>
      <c r="L10" s="277" t="s">
        <v>467</v>
      </c>
      <c r="M10" s="277">
        <v>188.46</v>
      </c>
    </row>
    <row r="11" spans="1:13" x14ac:dyDescent="0.25">
      <c r="A11" s="277">
        <v>2</v>
      </c>
      <c r="B11" s="277" t="s">
        <v>466</v>
      </c>
      <c r="C11" s="278">
        <v>41407</v>
      </c>
      <c r="F11" s="277">
        <v>600</v>
      </c>
      <c r="G11" s="277">
        <v>600</v>
      </c>
      <c r="I11" s="277">
        <v>23</v>
      </c>
      <c r="J11" s="277">
        <v>192.22</v>
      </c>
      <c r="K11" s="277">
        <v>192.22</v>
      </c>
      <c r="L11" s="277" t="s">
        <v>467</v>
      </c>
      <c r="M11" s="277">
        <v>192.22</v>
      </c>
    </row>
    <row r="12" spans="1:13" x14ac:dyDescent="0.25">
      <c r="A12" s="277">
        <v>3</v>
      </c>
      <c r="B12" s="277" t="s">
        <v>469</v>
      </c>
      <c r="C12" s="278">
        <v>38790</v>
      </c>
      <c r="F12" s="277">
        <v>400</v>
      </c>
      <c r="G12" s="277">
        <v>400</v>
      </c>
      <c r="I12" s="277">
        <v>17</v>
      </c>
      <c r="J12" s="277">
        <v>144.56</v>
      </c>
      <c r="K12" s="277">
        <v>144.56</v>
      </c>
      <c r="L12" s="277" t="s">
        <v>467</v>
      </c>
      <c r="M12" s="277">
        <v>144.56</v>
      </c>
    </row>
    <row r="13" spans="1:13" x14ac:dyDescent="0.25">
      <c r="A13" s="277">
        <v>4</v>
      </c>
      <c r="B13" s="277" t="s">
        <v>712</v>
      </c>
      <c r="C13" s="278">
        <v>44902</v>
      </c>
      <c r="G13" s="277">
        <v>400</v>
      </c>
      <c r="I13" s="277">
        <v>17</v>
      </c>
      <c r="J13" s="277">
        <v>142.59</v>
      </c>
      <c r="K13" s="277">
        <v>142.59</v>
      </c>
      <c r="L13" s="277" t="s">
        <v>467</v>
      </c>
      <c r="M13" s="277">
        <v>142.59</v>
      </c>
    </row>
    <row r="14" spans="1:13" x14ac:dyDescent="0.25">
      <c r="A14" s="277">
        <v>5</v>
      </c>
      <c r="B14" s="277" t="s">
        <v>471</v>
      </c>
      <c r="C14" s="278">
        <v>42534</v>
      </c>
      <c r="F14" s="277">
        <v>600</v>
      </c>
      <c r="G14" s="277">
        <v>600</v>
      </c>
      <c r="I14" s="277">
        <v>19</v>
      </c>
      <c r="J14" s="277">
        <v>196.07</v>
      </c>
      <c r="K14" s="277">
        <v>196.07</v>
      </c>
      <c r="L14" s="277" t="s">
        <v>467</v>
      </c>
      <c r="M14" s="277">
        <v>196.07</v>
      </c>
    </row>
    <row r="15" spans="1:13" x14ac:dyDescent="0.25">
      <c r="A15" s="277">
        <v>6</v>
      </c>
      <c r="B15" s="277" t="s">
        <v>472</v>
      </c>
      <c r="C15" s="278">
        <v>38412</v>
      </c>
      <c r="F15" s="277">
        <v>600</v>
      </c>
      <c r="G15" s="277">
        <v>600</v>
      </c>
      <c r="I15" s="277">
        <v>18</v>
      </c>
      <c r="J15" s="277">
        <v>162.91</v>
      </c>
      <c r="K15" s="277">
        <v>162.91</v>
      </c>
      <c r="L15" s="277" t="s">
        <v>467</v>
      </c>
      <c r="M15" s="277">
        <v>162.91</v>
      </c>
    </row>
    <row r="16" spans="1:13" x14ac:dyDescent="0.25">
      <c r="A16" s="277">
        <v>7</v>
      </c>
      <c r="B16" s="277" t="s">
        <v>570</v>
      </c>
      <c r="C16" s="278">
        <v>38257</v>
      </c>
      <c r="F16" s="277">
        <v>600</v>
      </c>
      <c r="G16" s="277">
        <v>600</v>
      </c>
      <c r="I16" s="277">
        <v>23</v>
      </c>
      <c r="J16" s="277">
        <v>190.86</v>
      </c>
      <c r="K16" s="277">
        <v>190.86</v>
      </c>
      <c r="L16" s="277" t="s">
        <v>467</v>
      </c>
      <c r="M16" s="277">
        <v>190.86</v>
      </c>
    </row>
    <row r="17" spans="1:13" x14ac:dyDescent="0.25">
      <c r="A17" s="277">
        <v>8</v>
      </c>
      <c r="B17" s="277" t="s">
        <v>507</v>
      </c>
      <c r="C17" s="278">
        <v>43893</v>
      </c>
      <c r="E17" s="277" t="s">
        <v>347</v>
      </c>
      <c r="F17" s="277">
        <v>400</v>
      </c>
      <c r="G17" s="277">
        <v>400</v>
      </c>
      <c r="I17" s="277">
        <v>18</v>
      </c>
      <c r="J17" s="277">
        <v>145.69999999999999</v>
      </c>
      <c r="K17" s="277">
        <v>145.69999999999999</v>
      </c>
      <c r="L17" s="277" t="s">
        <v>467</v>
      </c>
      <c r="M17" s="277">
        <v>145.69999999999999</v>
      </c>
    </row>
    <row r="18" spans="1:13" x14ac:dyDescent="0.25">
      <c r="A18" s="277">
        <v>9</v>
      </c>
      <c r="B18" s="277" t="s">
        <v>542</v>
      </c>
      <c r="C18" s="278">
        <v>44018</v>
      </c>
      <c r="F18" s="277">
        <v>400</v>
      </c>
      <c r="I18" s="277">
        <v>15</v>
      </c>
      <c r="J18" s="277">
        <v>122.6</v>
      </c>
      <c r="K18" s="277">
        <v>122.6</v>
      </c>
      <c r="L18" s="277" t="s">
        <v>476</v>
      </c>
      <c r="M18" s="277">
        <v>122.6</v>
      </c>
    </row>
    <row r="19" spans="1:13" x14ac:dyDescent="0.25">
      <c r="A19" s="277">
        <v>10</v>
      </c>
      <c r="B19" s="277" t="s">
        <v>625</v>
      </c>
      <c r="C19" s="278">
        <v>44414</v>
      </c>
      <c r="G19" s="277">
        <v>300</v>
      </c>
      <c r="I19" s="277">
        <v>0</v>
      </c>
      <c r="J19" s="277">
        <v>0</v>
      </c>
      <c r="K19" s="277">
        <v>0</v>
      </c>
      <c r="L19" s="277" t="s">
        <v>476</v>
      </c>
      <c r="M19" s="277">
        <v>0</v>
      </c>
    </row>
    <row r="20" spans="1:13" x14ac:dyDescent="0.25">
      <c r="A20" s="277">
        <v>11</v>
      </c>
      <c r="B20" s="277" t="s">
        <v>477</v>
      </c>
      <c r="C20" s="278">
        <v>39084</v>
      </c>
      <c r="F20" s="277">
        <v>400</v>
      </c>
      <c r="G20" s="277">
        <v>400</v>
      </c>
      <c r="I20" s="277">
        <v>18</v>
      </c>
      <c r="J20" s="277">
        <v>147.38999999999999</v>
      </c>
      <c r="K20" s="277">
        <v>147.38999999999999</v>
      </c>
      <c r="L20" s="277" t="s">
        <v>467</v>
      </c>
      <c r="M20" s="277">
        <v>147.38999999999999</v>
      </c>
    </row>
    <row r="21" spans="1:13" x14ac:dyDescent="0.25">
      <c r="A21" s="277">
        <v>12</v>
      </c>
      <c r="B21" s="277" t="s">
        <v>478</v>
      </c>
      <c r="C21" s="278">
        <v>43003</v>
      </c>
      <c r="F21" s="277">
        <v>400</v>
      </c>
      <c r="G21" s="277">
        <v>400</v>
      </c>
      <c r="I21" s="277">
        <v>16</v>
      </c>
      <c r="J21" s="277">
        <v>129.71</v>
      </c>
      <c r="K21" s="277">
        <v>129.71</v>
      </c>
      <c r="L21" s="277" t="s">
        <v>476</v>
      </c>
      <c r="M21" s="277">
        <v>129.71</v>
      </c>
    </row>
    <row r="22" spans="1:13" x14ac:dyDescent="0.25">
      <c r="A22" s="277">
        <v>13</v>
      </c>
      <c r="B22" s="277" t="s">
        <v>479</v>
      </c>
      <c r="C22" s="278">
        <v>41162</v>
      </c>
      <c r="F22" s="277">
        <v>400</v>
      </c>
      <c r="G22" s="277">
        <v>400</v>
      </c>
      <c r="I22" s="277">
        <v>21</v>
      </c>
      <c r="J22" s="277">
        <v>166.46</v>
      </c>
      <c r="K22" s="277">
        <v>166.46</v>
      </c>
      <c r="L22" s="277" t="s">
        <v>467</v>
      </c>
      <c r="M22" s="277">
        <v>166.46</v>
      </c>
    </row>
    <row r="23" spans="1:13" x14ac:dyDescent="0.25">
      <c r="A23" s="277">
        <v>14</v>
      </c>
      <c r="B23" s="277" t="s">
        <v>571</v>
      </c>
      <c r="C23" s="278">
        <v>44153</v>
      </c>
      <c r="F23" s="277">
        <v>600</v>
      </c>
      <c r="G23" s="277">
        <v>600</v>
      </c>
      <c r="I23" s="277">
        <v>23</v>
      </c>
      <c r="J23" s="277">
        <v>194.99</v>
      </c>
      <c r="K23" s="277">
        <v>194.99</v>
      </c>
      <c r="L23" s="277" t="s">
        <v>467</v>
      </c>
      <c r="M23" s="277">
        <v>194.99</v>
      </c>
    </row>
    <row r="24" spans="1:13" x14ac:dyDescent="0.25">
      <c r="A24" s="277">
        <v>15</v>
      </c>
      <c r="B24" s="277" t="s">
        <v>563</v>
      </c>
      <c r="C24" s="278">
        <v>44116</v>
      </c>
      <c r="G24" s="277">
        <v>300</v>
      </c>
      <c r="I24" s="277">
        <v>0</v>
      </c>
      <c r="J24" s="277">
        <v>0</v>
      </c>
      <c r="K24" s="277">
        <v>0</v>
      </c>
      <c r="L24" s="277" t="s">
        <v>476</v>
      </c>
      <c r="M24" s="277">
        <v>0</v>
      </c>
    </row>
    <row r="25" spans="1:13" x14ac:dyDescent="0.25">
      <c r="A25" s="277">
        <v>16</v>
      </c>
      <c r="B25" s="277" t="s">
        <v>666</v>
      </c>
      <c r="C25" s="278">
        <v>44439</v>
      </c>
      <c r="G25" s="277">
        <v>400</v>
      </c>
      <c r="I25" s="277">
        <v>19</v>
      </c>
      <c r="J25" s="277">
        <v>153.19</v>
      </c>
      <c r="K25" s="277">
        <v>153.19</v>
      </c>
      <c r="L25" s="277" t="s">
        <v>467</v>
      </c>
      <c r="M25" s="277">
        <v>153.19</v>
      </c>
    </row>
    <row r="26" spans="1:13" x14ac:dyDescent="0.25">
      <c r="A26" s="277">
        <v>17</v>
      </c>
      <c r="B26" s="277" t="s">
        <v>693</v>
      </c>
      <c r="C26" s="278">
        <v>44782</v>
      </c>
      <c r="G26" s="277">
        <v>400</v>
      </c>
      <c r="I26" s="277">
        <v>23</v>
      </c>
      <c r="J26" s="277">
        <v>188.99</v>
      </c>
      <c r="K26" s="277">
        <v>188.99</v>
      </c>
      <c r="L26" s="277" t="s">
        <v>467</v>
      </c>
      <c r="M26" s="277">
        <v>188.99</v>
      </c>
    </row>
    <row r="27" spans="1:13" x14ac:dyDescent="0.25">
      <c r="A27" s="277">
        <v>18</v>
      </c>
      <c r="B27" s="277" t="s">
        <v>482</v>
      </c>
      <c r="C27" s="278">
        <v>36578</v>
      </c>
      <c r="F27" s="277">
        <v>400</v>
      </c>
      <c r="G27" s="277">
        <v>400</v>
      </c>
      <c r="I27" s="277">
        <v>22</v>
      </c>
      <c r="J27" s="277">
        <v>151.24</v>
      </c>
      <c r="K27" s="277">
        <v>151.24</v>
      </c>
      <c r="L27" s="277" t="s">
        <v>467</v>
      </c>
      <c r="M27" s="277">
        <v>151.24</v>
      </c>
    </row>
    <row r="28" spans="1:13" x14ac:dyDescent="0.25">
      <c r="A28" s="277">
        <v>19</v>
      </c>
      <c r="B28" s="277" t="s">
        <v>598</v>
      </c>
      <c r="C28" s="278">
        <v>44369</v>
      </c>
      <c r="G28" s="277">
        <v>600</v>
      </c>
      <c r="I28" s="277">
        <v>18</v>
      </c>
      <c r="J28" s="277">
        <v>139.02000000000001</v>
      </c>
      <c r="K28" s="277">
        <v>139.02000000000001</v>
      </c>
      <c r="L28" s="277" t="s">
        <v>467</v>
      </c>
      <c r="M28" s="277">
        <v>139.02000000000001</v>
      </c>
    </row>
    <row r="29" spans="1:13" x14ac:dyDescent="0.25">
      <c r="A29" s="277">
        <v>20</v>
      </c>
      <c r="B29" s="277" t="s">
        <v>483</v>
      </c>
      <c r="C29" s="278">
        <v>42856</v>
      </c>
      <c r="F29" s="277">
        <v>600</v>
      </c>
      <c r="G29" s="277">
        <v>600</v>
      </c>
      <c r="I29" s="277">
        <v>23</v>
      </c>
      <c r="J29" s="277">
        <v>200.15</v>
      </c>
      <c r="K29" s="277">
        <v>200.15</v>
      </c>
      <c r="L29" s="277" t="s">
        <v>467</v>
      </c>
      <c r="M29" s="277">
        <v>200.15</v>
      </c>
    </row>
    <row r="30" spans="1:13" x14ac:dyDescent="0.25">
      <c r="A30" s="277">
        <v>21</v>
      </c>
      <c r="B30" s="277" t="s">
        <v>484</v>
      </c>
      <c r="C30" s="278">
        <v>36950</v>
      </c>
      <c r="F30" s="277">
        <v>400</v>
      </c>
      <c r="G30" s="277">
        <v>400</v>
      </c>
      <c r="I30" s="277">
        <v>21</v>
      </c>
      <c r="J30" s="277">
        <v>70.87</v>
      </c>
      <c r="K30" s="277">
        <v>70.87</v>
      </c>
      <c r="L30" s="277" t="s">
        <v>476</v>
      </c>
      <c r="M30" s="277">
        <v>70.87</v>
      </c>
    </row>
    <row r="31" spans="1:13" x14ac:dyDescent="0.25">
      <c r="A31" s="277">
        <v>22</v>
      </c>
      <c r="B31" s="277" t="s">
        <v>487</v>
      </c>
      <c r="C31" s="278">
        <v>39150</v>
      </c>
      <c r="F31" s="277">
        <v>400</v>
      </c>
      <c r="G31" s="277">
        <v>400</v>
      </c>
      <c r="I31" s="277">
        <v>16</v>
      </c>
      <c r="J31" s="277">
        <v>91.75</v>
      </c>
      <c r="K31" s="277">
        <v>91.75</v>
      </c>
      <c r="L31" s="277" t="s">
        <v>476</v>
      </c>
      <c r="M31" s="277">
        <v>91.75</v>
      </c>
    </row>
    <row r="32" spans="1:13" x14ac:dyDescent="0.25">
      <c r="A32" s="277">
        <v>23</v>
      </c>
      <c r="B32" s="277" t="s">
        <v>629</v>
      </c>
      <c r="C32" s="278">
        <v>44468</v>
      </c>
      <c r="G32" s="277">
        <v>400</v>
      </c>
      <c r="I32" s="277">
        <v>9</v>
      </c>
      <c r="J32" s="277">
        <v>67.94</v>
      </c>
      <c r="K32" s="277">
        <v>67.94</v>
      </c>
      <c r="L32" s="277" t="s">
        <v>476</v>
      </c>
      <c r="M32" s="277">
        <v>67.94</v>
      </c>
    </row>
    <row r="33" spans="1:13" x14ac:dyDescent="0.25">
      <c r="A33" s="277">
        <v>24</v>
      </c>
      <c r="B33" s="277" t="s">
        <v>488</v>
      </c>
      <c r="C33" s="278">
        <v>43778</v>
      </c>
      <c r="F33" s="277">
        <v>400</v>
      </c>
      <c r="G33" s="277">
        <v>400</v>
      </c>
      <c r="I33" s="277">
        <v>15</v>
      </c>
      <c r="J33" s="277">
        <v>125.53</v>
      </c>
      <c r="K33" s="277">
        <v>125.53</v>
      </c>
      <c r="L33" s="277" t="s">
        <v>476</v>
      </c>
      <c r="M33" s="277">
        <v>125.53</v>
      </c>
    </row>
    <row r="34" spans="1:13" x14ac:dyDescent="0.25">
      <c r="A34" s="277">
        <v>25</v>
      </c>
      <c r="B34" s="277" t="s">
        <v>489</v>
      </c>
      <c r="C34" s="278">
        <v>36704</v>
      </c>
      <c r="F34" s="277">
        <v>400</v>
      </c>
      <c r="G34" s="277">
        <v>400</v>
      </c>
      <c r="I34" s="277">
        <v>19</v>
      </c>
      <c r="J34" s="277">
        <v>144.30000000000001</v>
      </c>
      <c r="K34" s="277">
        <v>144.30000000000001</v>
      </c>
      <c r="L34" s="277" t="s">
        <v>467</v>
      </c>
      <c r="M34" s="277">
        <v>144.30000000000001</v>
      </c>
    </row>
    <row r="35" spans="1:13" x14ac:dyDescent="0.25">
      <c r="A35" s="277">
        <v>26</v>
      </c>
      <c r="B35" s="277" t="s">
        <v>701</v>
      </c>
      <c r="C35" s="278">
        <v>44838</v>
      </c>
      <c r="G35" s="277">
        <v>400</v>
      </c>
      <c r="I35" s="277">
        <v>23</v>
      </c>
      <c r="J35" s="277">
        <v>175.55</v>
      </c>
      <c r="K35" s="277">
        <v>175.55</v>
      </c>
      <c r="L35" s="277" t="s">
        <v>467</v>
      </c>
      <c r="M35" s="277">
        <v>175.55</v>
      </c>
    </row>
    <row r="36" spans="1:13" x14ac:dyDescent="0.25">
      <c r="A36" s="277">
        <v>27</v>
      </c>
      <c r="B36" s="277" t="s">
        <v>690</v>
      </c>
      <c r="C36" s="278">
        <v>44748</v>
      </c>
      <c r="G36" s="277">
        <v>200</v>
      </c>
      <c r="I36" s="277">
        <v>0</v>
      </c>
      <c r="J36" s="277">
        <v>0</v>
      </c>
      <c r="K36" s="277">
        <v>0</v>
      </c>
      <c r="L36" s="277" t="s">
        <v>476</v>
      </c>
      <c r="M36" s="277">
        <v>0</v>
      </c>
    </row>
    <row r="37" spans="1:13" x14ac:dyDescent="0.25">
      <c r="A37" s="277">
        <v>28</v>
      </c>
      <c r="B37" s="277" t="s">
        <v>491</v>
      </c>
      <c r="C37" s="278">
        <v>39664</v>
      </c>
      <c r="F37" s="277">
        <v>400</v>
      </c>
      <c r="G37" s="277">
        <v>400</v>
      </c>
      <c r="I37" s="277">
        <v>18</v>
      </c>
      <c r="J37" s="277">
        <v>123.64</v>
      </c>
      <c r="K37" s="277">
        <v>123.64</v>
      </c>
      <c r="L37" s="277" t="s">
        <v>476</v>
      </c>
      <c r="M37" s="277">
        <v>123.64</v>
      </c>
    </row>
    <row r="38" spans="1:13" x14ac:dyDescent="0.25">
      <c r="A38" s="277">
        <v>29</v>
      </c>
      <c r="B38" s="277" t="s">
        <v>492</v>
      </c>
      <c r="C38" s="278">
        <v>41115</v>
      </c>
      <c r="F38" s="277">
        <v>500</v>
      </c>
      <c r="G38" s="277">
        <v>500</v>
      </c>
      <c r="I38" s="277">
        <v>4</v>
      </c>
      <c r="J38" s="277">
        <v>21</v>
      </c>
      <c r="K38" s="277">
        <v>21</v>
      </c>
      <c r="L38" s="277" t="s">
        <v>476</v>
      </c>
      <c r="M38" s="277">
        <v>21</v>
      </c>
    </row>
    <row r="39" spans="1:13" x14ac:dyDescent="0.25">
      <c r="A39" s="277">
        <v>30</v>
      </c>
      <c r="B39" s="277" t="s">
        <v>493</v>
      </c>
      <c r="C39" s="278">
        <v>39476</v>
      </c>
      <c r="F39" s="277">
        <v>600</v>
      </c>
      <c r="G39" s="277">
        <v>600</v>
      </c>
      <c r="I39" s="277">
        <v>17</v>
      </c>
      <c r="J39" s="277">
        <v>147.57</v>
      </c>
      <c r="K39" s="277">
        <v>147.57</v>
      </c>
      <c r="L39" s="277" t="s">
        <v>467</v>
      </c>
      <c r="M39" s="277">
        <v>147.57</v>
      </c>
    </row>
    <row r="40" spans="1:13" x14ac:dyDescent="0.25">
      <c r="A40" s="277">
        <v>31</v>
      </c>
      <c r="B40" s="277" t="s">
        <v>503</v>
      </c>
      <c r="C40" s="278">
        <v>42856</v>
      </c>
      <c r="E40" s="277" t="s">
        <v>349</v>
      </c>
      <c r="F40" s="277">
        <v>500</v>
      </c>
      <c r="G40" s="277">
        <v>500</v>
      </c>
      <c r="I40" s="277">
        <v>0</v>
      </c>
      <c r="J40" s="277">
        <v>0</v>
      </c>
      <c r="K40" s="277">
        <v>0</v>
      </c>
      <c r="L40" s="277" t="s">
        <v>476</v>
      </c>
      <c r="M40" s="277">
        <v>0</v>
      </c>
    </row>
    <row r="41" spans="1:13" x14ac:dyDescent="0.25">
      <c r="A41" s="277">
        <v>32</v>
      </c>
      <c r="B41" s="277" t="s">
        <v>496</v>
      </c>
      <c r="C41" s="278">
        <v>41030</v>
      </c>
      <c r="F41" s="277">
        <v>400</v>
      </c>
      <c r="G41" s="277">
        <v>400</v>
      </c>
      <c r="I41" s="277">
        <v>21</v>
      </c>
      <c r="J41" s="277">
        <v>171.45</v>
      </c>
      <c r="K41" s="277">
        <v>171.45</v>
      </c>
      <c r="L41" s="277" t="s">
        <v>467</v>
      </c>
      <c r="M41" s="277">
        <v>171.45</v>
      </c>
    </row>
    <row r="42" spans="1:13" x14ac:dyDescent="0.25">
      <c r="K42" s="277">
        <f>SUM(K10:K41)</f>
        <v>4096.7100000000009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E1AA-3C9C-43F2-B49D-3F493C027B1A}">
  <dimension ref="A1:M44"/>
  <sheetViews>
    <sheetView topLeftCell="A23" workbookViewId="0">
      <selection activeCell="J45" sqref="J45"/>
    </sheetView>
  </sheetViews>
  <sheetFormatPr defaultColWidth="8.83203125" defaultRowHeight="15" x14ac:dyDescent="0.25"/>
  <cols>
    <col min="1" max="16384" width="8.83203125" style="279"/>
  </cols>
  <sheetData>
    <row r="1" spans="1:13" x14ac:dyDescent="0.25">
      <c r="A1" s="279" t="s">
        <v>446</v>
      </c>
    </row>
    <row r="2" spans="1:13" x14ac:dyDescent="0.25">
      <c r="A2" s="279" t="s">
        <v>732</v>
      </c>
    </row>
    <row r="3" spans="1:13" x14ac:dyDescent="0.25">
      <c r="A3" s="279" t="s">
        <v>448</v>
      </c>
      <c r="B3" s="279" t="s">
        <v>449</v>
      </c>
      <c r="C3" s="279" t="s">
        <v>423</v>
      </c>
      <c r="D3" s="279" t="s">
        <v>450</v>
      </c>
    </row>
    <row r="4" spans="1:13" x14ac:dyDescent="0.25">
      <c r="A4" s="279" t="s">
        <v>451</v>
      </c>
      <c r="B4" s="279">
        <v>18</v>
      </c>
      <c r="C4" s="279">
        <v>2987.41</v>
      </c>
      <c r="D4" s="279">
        <v>165.97</v>
      </c>
    </row>
    <row r="5" spans="1:13" x14ac:dyDescent="0.25">
      <c r="A5" s="279" t="s">
        <v>452</v>
      </c>
      <c r="B5" s="279">
        <v>16</v>
      </c>
      <c r="C5" s="279">
        <v>951.24</v>
      </c>
      <c r="D5" s="279">
        <v>59.45</v>
      </c>
    </row>
    <row r="6" spans="1:13" x14ac:dyDescent="0.25">
      <c r="A6" s="279" t="s">
        <v>453</v>
      </c>
      <c r="B6" s="279">
        <v>7</v>
      </c>
      <c r="C6" s="279" t="s">
        <v>454</v>
      </c>
      <c r="D6" s="279" t="s">
        <v>454</v>
      </c>
    </row>
    <row r="7" spans="1:13" x14ac:dyDescent="0.25">
      <c r="A7" s="279" t="s">
        <v>455</v>
      </c>
      <c r="B7" s="279">
        <v>25</v>
      </c>
      <c r="C7" s="279" t="s">
        <v>454</v>
      </c>
      <c r="D7" s="279" t="s">
        <v>454</v>
      </c>
    </row>
    <row r="9" spans="1:13" x14ac:dyDescent="0.25">
      <c r="A9" s="279" t="s">
        <v>456</v>
      </c>
      <c r="B9" s="279" t="s">
        <v>457</v>
      </c>
      <c r="C9" s="279" t="s">
        <v>160</v>
      </c>
      <c r="D9" s="279" t="s">
        <v>458</v>
      </c>
      <c r="E9" s="279" t="s">
        <v>459</v>
      </c>
      <c r="F9" s="279" t="s">
        <v>460</v>
      </c>
      <c r="G9" s="279" t="s">
        <v>461</v>
      </c>
      <c r="H9" s="279" t="s">
        <v>462</v>
      </c>
      <c r="I9" s="279" t="s">
        <v>463</v>
      </c>
      <c r="J9" s="279" t="s">
        <v>423</v>
      </c>
      <c r="K9" s="279" t="s">
        <v>450</v>
      </c>
      <c r="L9" s="279" t="s">
        <v>464</v>
      </c>
      <c r="M9" s="279" t="s">
        <v>733</v>
      </c>
    </row>
    <row r="10" spans="1:13" x14ac:dyDescent="0.25">
      <c r="A10" s="279">
        <v>1</v>
      </c>
      <c r="B10" s="279" t="s">
        <v>553</v>
      </c>
      <c r="C10" s="280">
        <v>44083</v>
      </c>
      <c r="G10" s="279">
        <v>400</v>
      </c>
      <c r="I10" s="279">
        <v>22</v>
      </c>
      <c r="J10" s="279">
        <v>184.08</v>
      </c>
      <c r="K10" s="279">
        <v>184.08</v>
      </c>
      <c r="L10" s="279" t="s">
        <v>467</v>
      </c>
      <c r="M10" s="279">
        <v>184.08</v>
      </c>
    </row>
    <row r="11" spans="1:13" x14ac:dyDescent="0.25">
      <c r="A11" s="279">
        <v>2</v>
      </c>
      <c r="B11" s="279" t="s">
        <v>466</v>
      </c>
      <c r="C11" s="280">
        <v>41407</v>
      </c>
      <c r="F11" s="279">
        <v>600</v>
      </c>
      <c r="G11" s="279">
        <v>600</v>
      </c>
      <c r="I11" s="279">
        <v>22</v>
      </c>
      <c r="J11" s="279">
        <v>191.53</v>
      </c>
      <c r="K11" s="279">
        <v>191.53</v>
      </c>
      <c r="L11" s="279" t="s">
        <v>467</v>
      </c>
      <c r="M11" s="279">
        <v>191.53</v>
      </c>
    </row>
    <row r="12" spans="1:13" x14ac:dyDescent="0.25">
      <c r="A12" s="279">
        <v>3</v>
      </c>
      <c r="B12" s="279" t="s">
        <v>469</v>
      </c>
      <c r="C12" s="280">
        <v>38790</v>
      </c>
      <c r="F12" s="279">
        <v>400</v>
      </c>
      <c r="G12" s="279">
        <v>400</v>
      </c>
      <c r="I12" s="279">
        <v>18</v>
      </c>
      <c r="J12" s="279">
        <v>152.91</v>
      </c>
      <c r="K12" s="279">
        <v>152.91</v>
      </c>
      <c r="L12" s="279" t="s">
        <v>467</v>
      </c>
      <c r="M12" s="279">
        <v>152.91</v>
      </c>
    </row>
    <row r="13" spans="1:13" x14ac:dyDescent="0.25">
      <c r="A13" s="279">
        <v>4</v>
      </c>
      <c r="B13" s="279" t="s">
        <v>712</v>
      </c>
      <c r="C13" s="280">
        <v>44902</v>
      </c>
      <c r="G13" s="279">
        <v>400</v>
      </c>
      <c r="I13" s="279">
        <v>18</v>
      </c>
      <c r="J13" s="279">
        <v>153.82</v>
      </c>
      <c r="K13" s="279">
        <v>153.82</v>
      </c>
      <c r="L13" s="279" t="s">
        <v>467</v>
      </c>
      <c r="M13" s="279">
        <v>153.82</v>
      </c>
    </row>
    <row r="14" spans="1:13" x14ac:dyDescent="0.25">
      <c r="A14" s="279">
        <v>5</v>
      </c>
      <c r="B14" s="279" t="s">
        <v>471</v>
      </c>
      <c r="C14" s="280">
        <v>42534</v>
      </c>
      <c r="F14" s="279">
        <v>600</v>
      </c>
      <c r="G14" s="279">
        <v>600</v>
      </c>
      <c r="I14" s="279">
        <v>17</v>
      </c>
      <c r="J14" s="279">
        <v>176.07</v>
      </c>
      <c r="K14" s="279">
        <v>176.07</v>
      </c>
      <c r="L14" s="279" t="s">
        <v>467</v>
      </c>
      <c r="M14" s="279">
        <v>176.07</v>
      </c>
    </row>
    <row r="15" spans="1:13" x14ac:dyDescent="0.25">
      <c r="A15" s="279">
        <v>6</v>
      </c>
      <c r="B15" s="279" t="s">
        <v>472</v>
      </c>
      <c r="C15" s="280">
        <v>38412</v>
      </c>
      <c r="F15" s="279">
        <v>600</v>
      </c>
      <c r="G15" s="279">
        <v>600</v>
      </c>
      <c r="I15" s="279">
        <v>17</v>
      </c>
      <c r="J15" s="279">
        <v>158.74</v>
      </c>
      <c r="K15" s="279">
        <v>158.74</v>
      </c>
      <c r="L15" s="279" t="s">
        <v>467</v>
      </c>
      <c r="M15" s="279">
        <v>158.74</v>
      </c>
    </row>
    <row r="16" spans="1:13" x14ac:dyDescent="0.25">
      <c r="A16" s="279">
        <v>7</v>
      </c>
      <c r="B16" s="279" t="s">
        <v>734</v>
      </c>
      <c r="C16" s="280">
        <v>45097</v>
      </c>
      <c r="G16" s="279">
        <v>600</v>
      </c>
      <c r="I16" s="279">
        <v>9</v>
      </c>
      <c r="J16" s="279">
        <v>72.290000000000006</v>
      </c>
      <c r="K16" s="279">
        <v>72.290000000000006</v>
      </c>
      <c r="L16" s="279" t="s">
        <v>476</v>
      </c>
      <c r="M16" s="279">
        <v>72.290000000000006</v>
      </c>
    </row>
    <row r="17" spans="1:13" x14ac:dyDescent="0.25">
      <c r="A17" s="279">
        <v>8</v>
      </c>
      <c r="B17" s="279" t="s">
        <v>570</v>
      </c>
      <c r="C17" s="280">
        <v>38257</v>
      </c>
      <c r="F17" s="279">
        <v>600</v>
      </c>
      <c r="G17" s="279">
        <v>600</v>
      </c>
      <c r="I17" s="279">
        <v>22</v>
      </c>
      <c r="J17" s="279">
        <v>181.33</v>
      </c>
      <c r="K17" s="279">
        <v>181.33</v>
      </c>
      <c r="L17" s="279" t="s">
        <v>467</v>
      </c>
      <c r="M17" s="279">
        <v>181.33</v>
      </c>
    </row>
    <row r="18" spans="1:13" x14ac:dyDescent="0.25">
      <c r="A18" s="279">
        <v>9</v>
      </c>
      <c r="B18" s="279" t="s">
        <v>507</v>
      </c>
      <c r="C18" s="280">
        <v>43893</v>
      </c>
      <c r="E18" s="279" t="s">
        <v>347</v>
      </c>
      <c r="F18" s="279">
        <v>400</v>
      </c>
      <c r="G18" s="279">
        <v>400</v>
      </c>
      <c r="I18" s="279">
        <v>17</v>
      </c>
      <c r="J18" s="279">
        <v>140.01</v>
      </c>
      <c r="K18" s="279">
        <v>140.01</v>
      </c>
      <c r="L18" s="279" t="s">
        <v>467</v>
      </c>
      <c r="M18" s="279">
        <v>140.01</v>
      </c>
    </row>
    <row r="19" spans="1:13" x14ac:dyDescent="0.25">
      <c r="A19" s="279">
        <v>10</v>
      </c>
      <c r="B19" s="279" t="s">
        <v>542</v>
      </c>
      <c r="C19" s="280">
        <v>44018</v>
      </c>
      <c r="F19" s="279">
        <v>400</v>
      </c>
      <c r="I19" s="279">
        <v>12</v>
      </c>
      <c r="J19" s="279">
        <v>107.23</v>
      </c>
      <c r="K19" s="279">
        <v>107.23</v>
      </c>
      <c r="L19" s="279" t="s">
        <v>476</v>
      </c>
      <c r="M19" s="279">
        <v>107.23</v>
      </c>
    </row>
    <row r="20" spans="1:13" x14ac:dyDescent="0.25">
      <c r="A20" s="279">
        <v>11</v>
      </c>
      <c r="B20" s="279" t="s">
        <v>625</v>
      </c>
      <c r="C20" s="280">
        <v>44414</v>
      </c>
      <c r="G20" s="279">
        <v>300</v>
      </c>
      <c r="I20" s="279">
        <v>0</v>
      </c>
      <c r="J20" s="279">
        <v>0</v>
      </c>
      <c r="K20" s="279">
        <v>0</v>
      </c>
      <c r="L20" s="279" t="s">
        <v>476</v>
      </c>
      <c r="M20" s="279">
        <v>0</v>
      </c>
    </row>
    <row r="21" spans="1:13" x14ac:dyDescent="0.25">
      <c r="A21" s="279">
        <v>12</v>
      </c>
      <c r="B21" s="279" t="s">
        <v>477</v>
      </c>
      <c r="C21" s="280">
        <v>39084</v>
      </c>
      <c r="F21" s="279">
        <v>400</v>
      </c>
      <c r="G21" s="279">
        <v>400</v>
      </c>
      <c r="I21" s="279">
        <v>18</v>
      </c>
      <c r="J21" s="279">
        <v>158.08000000000001</v>
      </c>
      <c r="K21" s="279">
        <v>158.08000000000001</v>
      </c>
      <c r="L21" s="279" t="s">
        <v>467</v>
      </c>
      <c r="M21" s="279">
        <v>158.08000000000001</v>
      </c>
    </row>
    <row r="22" spans="1:13" x14ac:dyDescent="0.25">
      <c r="A22" s="279">
        <v>13</v>
      </c>
      <c r="B22" s="279" t="s">
        <v>478</v>
      </c>
      <c r="C22" s="280">
        <v>43003</v>
      </c>
      <c r="F22" s="279">
        <v>400</v>
      </c>
      <c r="G22" s="279">
        <v>400</v>
      </c>
      <c r="I22" s="279">
        <v>16</v>
      </c>
      <c r="J22" s="279">
        <v>131.68</v>
      </c>
      <c r="K22" s="279">
        <v>131.68</v>
      </c>
      <c r="L22" s="279" t="s">
        <v>467</v>
      </c>
      <c r="M22" s="279">
        <v>131.68</v>
      </c>
    </row>
    <row r="23" spans="1:13" x14ac:dyDescent="0.25">
      <c r="A23" s="279">
        <v>14</v>
      </c>
      <c r="B23" s="279" t="s">
        <v>479</v>
      </c>
      <c r="C23" s="280">
        <v>41162</v>
      </c>
      <c r="F23" s="279">
        <v>400</v>
      </c>
      <c r="G23" s="279">
        <v>400</v>
      </c>
      <c r="I23" s="279">
        <v>21</v>
      </c>
      <c r="J23" s="279">
        <v>164.58</v>
      </c>
      <c r="K23" s="279">
        <v>164.58</v>
      </c>
      <c r="L23" s="279" t="s">
        <v>467</v>
      </c>
      <c r="M23" s="279">
        <v>164.58</v>
      </c>
    </row>
    <row r="24" spans="1:13" x14ac:dyDescent="0.25">
      <c r="A24" s="279">
        <v>15</v>
      </c>
      <c r="B24" s="279" t="s">
        <v>571</v>
      </c>
      <c r="C24" s="280">
        <v>44153</v>
      </c>
      <c r="F24" s="279">
        <v>600</v>
      </c>
      <c r="G24" s="279">
        <v>600</v>
      </c>
      <c r="I24" s="279">
        <v>7</v>
      </c>
      <c r="J24" s="279">
        <v>59.45</v>
      </c>
      <c r="K24" s="279">
        <v>59.45</v>
      </c>
      <c r="L24" s="279" t="s">
        <v>476</v>
      </c>
      <c r="M24" s="279">
        <v>59.45</v>
      </c>
    </row>
    <row r="25" spans="1:13" x14ac:dyDescent="0.25">
      <c r="A25" s="279">
        <v>16</v>
      </c>
      <c r="B25" s="279" t="s">
        <v>563</v>
      </c>
      <c r="C25" s="280">
        <v>44116</v>
      </c>
      <c r="G25" s="279">
        <v>300</v>
      </c>
      <c r="I25" s="279">
        <v>0</v>
      </c>
      <c r="J25" s="279">
        <v>0</v>
      </c>
      <c r="K25" s="279">
        <v>0</v>
      </c>
      <c r="L25" s="279" t="s">
        <v>476</v>
      </c>
      <c r="M25" s="279">
        <v>0</v>
      </c>
    </row>
    <row r="26" spans="1:13" x14ac:dyDescent="0.25">
      <c r="A26" s="279">
        <v>17</v>
      </c>
      <c r="B26" s="279" t="s">
        <v>666</v>
      </c>
      <c r="C26" s="280">
        <v>44439</v>
      </c>
      <c r="G26" s="279">
        <v>400</v>
      </c>
      <c r="I26" s="279">
        <v>18</v>
      </c>
      <c r="J26" s="279">
        <v>145.6</v>
      </c>
      <c r="K26" s="279">
        <v>145.6</v>
      </c>
      <c r="L26" s="279" t="s">
        <v>467</v>
      </c>
      <c r="M26" s="279">
        <v>145.6</v>
      </c>
    </row>
    <row r="27" spans="1:13" x14ac:dyDescent="0.25">
      <c r="A27" s="279">
        <v>18</v>
      </c>
      <c r="B27" s="279" t="s">
        <v>693</v>
      </c>
      <c r="C27" s="280">
        <v>44782</v>
      </c>
      <c r="G27" s="279">
        <v>400</v>
      </c>
      <c r="I27" s="279">
        <v>22</v>
      </c>
      <c r="J27" s="279">
        <v>200.88</v>
      </c>
      <c r="K27" s="279">
        <v>200.88</v>
      </c>
      <c r="L27" s="279" t="s">
        <v>467</v>
      </c>
      <c r="M27" s="279">
        <v>200.88</v>
      </c>
    </row>
    <row r="28" spans="1:13" x14ac:dyDescent="0.25">
      <c r="A28" s="279">
        <v>19</v>
      </c>
      <c r="B28" s="279" t="s">
        <v>482</v>
      </c>
      <c r="C28" s="280">
        <v>36578</v>
      </c>
      <c r="F28" s="279">
        <v>400</v>
      </c>
      <c r="G28" s="279">
        <v>400</v>
      </c>
      <c r="I28" s="279">
        <v>19</v>
      </c>
      <c r="J28" s="279">
        <v>127.7</v>
      </c>
      <c r="K28" s="279">
        <v>127.7</v>
      </c>
      <c r="L28" s="279" t="s">
        <v>476</v>
      </c>
      <c r="M28" s="279">
        <v>127.7</v>
      </c>
    </row>
    <row r="29" spans="1:13" x14ac:dyDescent="0.25">
      <c r="A29" s="279">
        <v>20</v>
      </c>
      <c r="B29" s="279" t="s">
        <v>735</v>
      </c>
      <c r="C29" s="280">
        <v>45103</v>
      </c>
      <c r="G29" s="279">
        <v>600</v>
      </c>
      <c r="I29" s="279">
        <v>2</v>
      </c>
      <c r="J29" s="279">
        <v>17.420000000000002</v>
      </c>
      <c r="K29" s="279">
        <v>17.420000000000002</v>
      </c>
      <c r="L29" s="279" t="s">
        <v>476</v>
      </c>
      <c r="M29" s="279">
        <v>17.420000000000002</v>
      </c>
    </row>
    <row r="30" spans="1:13" x14ac:dyDescent="0.25">
      <c r="A30" s="279">
        <v>21</v>
      </c>
      <c r="B30" s="279" t="s">
        <v>598</v>
      </c>
      <c r="C30" s="280">
        <v>44369</v>
      </c>
      <c r="G30" s="279">
        <v>600</v>
      </c>
      <c r="I30" s="279">
        <v>21</v>
      </c>
      <c r="J30" s="279">
        <v>152.02000000000001</v>
      </c>
      <c r="K30" s="279">
        <v>152.02000000000001</v>
      </c>
      <c r="L30" s="279" t="s">
        <v>467</v>
      </c>
      <c r="M30" s="279">
        <v>152.02000000000001</v>
      </c>
    </row>
    <row r="31" spans="1:13" x14ac:dyDescent="0.25">
      <c r="A31" s="279">
        <v>22</v>
      </c>
      <c r="B31" s="279" t="s">
        <v>483</v>
      </c>
      <c r="C31" s="280">
        <v>42856</v>
      </c>
      <c r="F31" s="279">
        <v>600</v>
      </c>
      <c r="G31" s="279">
        <v>600</v>
      </c>
      <c r="I31" s="279">
        <v>22</v>
      </c>
      <c r="J31" s="279">
        <v>196.22</v>
      </c>
      <c r="K31" s="279">
        <v>196.22</v>
      </c>
      <c r="L31" s="279" t="s">
        <v>467</v>
      </c>
      <c r="M31" s="279">
        <v>196.22</v>
      </c>
    </row>
    <row r="32" spans="1:13" x14ac:dyDescent="0.25">
      <c r="A32" s="279">
        <v>23</v>
      </c>
      <c r="B32" s="279" t="s">
        <v>484</v>
      </c>
      <c r="C32" s="280">
        <v>36950</v>
      </c>
      <c r="F32" s="279">
        <v>400</v>
      </c>
      <c r="G32" s="279">
        <v>400</v>
      </c>
      <c r="I32" s="279">
        <v>22</v>
      </c>
      <c r="J32" s="279">
        <v>66.569999999999993</v>
      </c>
      <c r="K32" s="279">
        <v>66.569999999999993</v>
      </c>
      <c r="L32" s="279" t="s">
        <v>476</v>
      </c>
      <c r="M32" s="279">
        <v>66.569999999999993</v>
      </c>
    </row>
    <row r="33" spans="1:13" x14ac:dyDescent="0.25">
      <c r="A33" s="279">
        <v>24</v>
      </c>
      <c r="B33" s="279" t="s">
        <v>487</v>
      </c>
      <c r="C33" s="280">
        <v>39150</v>
      </c>
      <c r="F33" s="279">
        <v>400</v>
      </c>
      <c r="G33" s="279">
        <v>400</v>
      </c>
      <c r="I33" s="279">
        <v>15</v>
      </c>
      <c r="J33" s="279">
        <v>84.28</v>
      </c>
      <c r="K33" s="279">
        <v>84.28</v>
      </c>
      <c r="L33" s="279" t="s">
        <v>476</v>
      </c>
      <c r="M33" s="279">
        <v>84.28</v>
      </c>
    </row>
    <row r="34" spans="1:13" x14ac:dyDescent="0.25">
      <c r="A34" s="279">
        <v>25</v>
      </c>
      <c r="B34" s="279" t="s">
        <v>629</v>
      </c>
      <c r="C34" s="280">
        <v>44468</v>
      </c>
      <c r="G34" s="279">
        <v>400</v>
      </c>
      <c r="I34" s="279">
        <v>8</v>
      </c>
      <c r="J34" s="279">
        <v>62.4</v>
      </c>
      <c r="K34" s="279">
        <v>62.4</v>
      </c>
      <c r="L34" s="279" t="s">
        <v>476</v>
      </c>
      <c r="M34" s="279">
        <v>62.4</v>
      </c>
    </row>
    <row r="35" spans="1:13" x14ac:dyDescent="0.25">
      <c r="A35" s="279">
        <v>26</v>
      </c>
      <c r="B35" s="279" t="s">
        <v>488</v>
      </c>
      <c r="C35" s="280">
        <v>43778</v>
      </c>
      <c r="F35" s="279">
        <v>400</v>
      </c>
      <c r="G35" s="279">
        <v>400</v>
      </c>
      <c r="I35" s="279">
        <v>12</v>
      </c>
      <c r="J35" s="279">
        <v>100.13</v>
      </c>
      <c r="K35" s="279">
        <v>100.13</v>
      </c>
      <c r="L35" s="279" t="s">
        <v>476</v>
      </c>
      <c r="M35" s="279">
        <v>100.13</v>
      </c>
    </row>
    <row r="36" spans="1:13" x14ac:dyDescent="0.25">
      <c r="A36" s="279">
        <v>27</v>
      </c>
      <c r="B36" s="279" t="s">
        <v>489</v>
      </c>
      <c r="C36" s="280">
        <v>36704</v>
      </c>
      <c r="F36" s="279">
        <v>400</v>
      </c>
      <c r="G36" s="279">
        <v>400</v>
      </c>
      <c r="I36" s="279">
        <v>16</v>
      </c>
      <c r="J36" s="279">
        <v>115.49</v>
      </c>
      <c r="K36" s="279">
        <v>115.49</v>
      </c>
      <c r="L36" s="279" t="s">
        <v>476</v>
      </c>
      <c r="M36" s="279">
        <v>115.49</v>
      </c>
    </row>
    <row r="37" spans="1:13" x14ac:dyDescent="0.25">
      <c r="A37" s="279">
        <v>28</v>
      </c>
      <c r="B37" s="279" t="s">
        <v>701</v>
      </c>
      <c r="C37" s="280">
        <v>44838</v>
      </c>
      <c r="G37" s="279">
        <v>400</v>
      </c>
      <c r="I37" s="279">
        <v>22</v>
      </c>
      <c r="J37" s="279">
        <v>174.95</v>
      </c>
      <c r="K37" s="279">
        <v>174.95</v>
      </c>
      <c r="L37" s="279" t="s">
        <v>467</v>
      </c>
      <c r="M37" s="279">
        <v>174.95</v>
      </c>
    </row>
    <row r="38" spans="1:13" x14ac:dyDescent="0.25">
      <c r="A38" s="279">
        <v>29</v>
      </c>
      <c r="B38" s="279" t="s">
        <v>690</v>
      </c>
      <c r="C38" s="280">
        <v>44748</v>
      </c>
      <c r="G38" s="279">
        <v>200</v>
      </c>
      <c r="I38" s="279">
        <v>0</v>
      </c>
      <c r="J38" s="279">
        <v>0</v>
      </c>
      <c r="K38" s="279">
        <v>0</v>
      </c>
      <c r="L38" s="279" t="s">
        <v>476</v>
      </c>
      <c r="M38" s="279">
        <v>0</v>
      </c>
    </row>
    <row r="39" spans="1:13" x14ac:dyDescent="0.25">
      <c r="A39" s="279">
        <v>30</v>
      </c>
      <c r="B39" s="279" t="s">
        <v>491</v>
      </c>
      <c r="C39" s="280">
        <v>39664</v>
      </c>
      <c r="F39" s="279">
        <v>400</v>
      </c>
      <c r="G39" s="279">
        <v>400</v>
      </c>
      <c r="I39" s="279">
        <v>17</v>
      </c>
      <c r="J39" s="279">
        <v>121.28</v>
      </c>
      <c r="K39" s="279">
        <v>121.28</v>
      </c>
      <c r="L39" s="279" t="s">
        <v>476</v>
      </c>
      <c r="M39" s="279">
        <v>121.28</v>
      </c>
    </row>
    <row r="40" spans="1:13" x14ac:dyDescent="0.25">
      <c r="A40" s="279">
        <v>31</v>
      </c>
      <c r="B40" s="279" t="s">
        <v>492</v>
      </c>
      <c r="C40" s="280">
        <v>41115</v>
      </c>
      <c r="F40" s="279">
        <v>500</v>
      </c>
      <c r="G40" s="279">
        <v>500</v>
      </c>
      <c r="I40" s="279">
        <v>5</v>
      </c>
      <c r="J40" s="279">
        <v>17</v>
      </c>
      <c r="K40" s="279">
        <v>17</v>
      </c>
      <c r="L40" s="279" t="s">
        <v>476</v>
      </c>
      <c r="M40" s="279">
        <v>17</v>
      </c>
    </row>
    <row r="41" spans="1:13" x14ac:dyDescent="0.25">
      <c r="A41" s="279">
        <v>32</v>
      </c>
      <c r="B41" s="279" t="s">
        <v>493</v>
      </c>
      <c r="C41" s="280">
        <v>39476</v>
      </c>
      <c r="F41" s="279">
        <v>600</v>
      </c>
      <c r="G41" s="279">
        <v>600</v>
      </c>
      <c r="I41" s="279">
        <v>17</v>
      </c>
      <c r="J41" s="279">
        <v>155.21</v>
      </c>
      <c r="K41" s="279">
        <v>155.21</v>
      </c>
      <c r="L41" s="279" t="s">
        <v>467</v>
      </c>
      <c r="M41" s="279">
        <v>155.21</v>
      </c>
    </row>
    <row r="42" spans="1:13" x14ac:dyDescent="0.25">
      <c r="A42" s="279">
        <v>33</v>
      </c>
      <c r="B42" s="279" t="s">
        <v>503</v>
      </c>
      <c r="C42" s="280">
        <v>42856</v>
      </c>
      <c r="E42" s="279" t="s">
        <v>349</v>
      </c>
      <c r="F42" s="279">
        <v>500</v>
      </c>
      <c r="G42" s="279">
        <v>500</v>
      </c>
      <c r="I42" s="279">
        <v>0</v>
      </c>
      <c r="J42" s="279">
        <v>0</v>
      </c>
      <c r="K42" s="279">
        <v>0</v>
      </c>
      <c r="L42" s="279" t="s">
        <v>476</v>
      </c>
      <c r="M42" s="279">
        <v>0</v>
      </c>
    </row>
    <row r="43" spans="1:13" x14ac:dyDescent="0.25">
      <c r="A43" s="279">
        <v>34</v>
      </c>
      <c r="B43" s="279" t="s">
        <v>496</v>
      </c>
      <c r="C43" s="280">
        <v>41030</v>
      </c>
      <c r="F43" s="279">
        <v>400</v>
      </c>
      <c r="G43" s="279">
        <v>400</v>
      </c>
      <c r="I43" s="279">
        <v>23</v>
      </c>
      <c r="J43" s="279">
        <v>169.7</v>
      </c>
      <c r="K43" s="279">
        <v>169.7</v>
      </c>
      <c r="L43" s="279" t="s">
        <v>467</v>
      </c>
      <c r="M43" s="279">
        <v>169.7</v>
      </c>
    </row>
    <row r="44" spans="1:13" x14ac:dyDescent="0.25">
      <c r="J44" s="279">
        <f>SUM(J10:J43)</f>
        <v>3938.6499999999996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ADD4-43CF-43A7-8C0B-A840EA712F49}">
  <dimension ref="A1:M44"/>
  <sheetViews>
    <sheetView topLeftCell="A23" workbookViewId="0">
      <selection activeCell="K45" sqref="K45"/>
    </sheetView>
  </sheetViews>
  <sheetFormatPr defaultColWidth="8.83203125" defaultRowHeight="15" x14ac:dyDescent="0.25"/>
  <cols>
    <col min="1" max="16384" width="8.83203125" style="287"/>
  </cols>
  <sheetData>
    <row r="1" spans="1:13" x14ac:dyDescent="0.25">
      <c r="A1" s="287" t="s">
        <v>446</v>
      </c>
    </row>
    <row r="2" spans="1:13" x14ac:dyDescent="0.25">
      <c r="A2" s="287" t="s">
        <v>753</v>
      </c>
    </row>
    <row r="3" spans="1:13" x14ac:dyDescent="0.25">
      <c r="A3" s="287" t="s">
        <v>448</v>
      </c>
      <c r="B3" s="287" t="s">
        <v>449</v>
      </c>
      <c r="C3" s="287" t="s">
        <v>423</v>
      </c>
      <c r="D3" s="287" t="s">
        <v>450</v>
      </c>
    </row>
    <row r="4" spans="1:13" x14ac:dyDescent="0.25">
      <c r="A4" s="287" t="s">
        <v>451</v>
      </c>
      <c r="B4" s="287">
        <v>17</v>
      </c>
      <c r="C4" s="287">
        <v>2697.85</v>
      </c>
      <c r="D4" s="287">
        <v>158.69999999999999</v>
      </c>
    </row>
    <row r="5" spans="1:13" x14ac:dyDescent="0.25">
      <c r="A5" s="287" t="s">
        <v>452</v>
      </c>
      <c r="B5" s="287">
        <v>17</v>
      </c>
      <c r="C5" s="287">
        <v>1093.32</v>
      </c>
      <c r="D5" s="287">
        <v>64.31</v>
      </c>
    </row>
    <row r="6" spans="1:13" x14ac:dyDescent="0.25">
      <c r="A6" s="287" t="s">
        <v>453</v>
      </c>
      <c r="B6" s="287">
        <v>9</v>
      </c>
      <c r="C6" s="287" t="s">
        <v>454</v>
      </c>
      <c r="D6" s="287" t="s">
        <v>454</v>
      </c>
    </row>
    <row r="7" spans="1:13" x14ac:dyDescent="0.25">
      <c r="A7" s="287" t="s">
        <v>455</v>
      </c>
      <c r="B7" s="287">
        <v>26</v>
      </c>
      <c r="C7" s="287" t="s">
        <v>454</v>
      </c>
      <c r="D7" s="287" t="s">
        <v>454</v>
      </c>
    </row>
    <row r="9" spans="1:13" x14ac:dyDescent="0.25">
      <c r="A9" s="287" t="s">
        <v>456</v>
      </c>
      <c r="B9" s="287" t="s">
        <v>457</v>
      </c>
      <c r="C9" s="287" t="s">
        <v>160</v>
      </c>
      <c r="D9" s="287" t="s">
        <v>458</v>
      </c>
      <c r="E9" s="287" t="s">
        <v>459</v>
      </c>
      <c r="F9" s="287" t="s">
        <v>460</v>
      </c>
      <c r="G9" s="287" t="s">
        <v>461</v>
      </c>
      <c r="H9" s="287" t="s">
        <v>462</v>
      </c>
      <c r="I9" s="287" t="s">
        <v>463</v>
      </c>
      <c r="J9" s="287" t="s">
        <v>423</v>
      </c>
      <c r="K9" s="287" t="s">
        <v>450</v>
      </c>
      <c r="L9" s="287" t="s">
        <v>464</v>
      </c>
      <c r="M9" s="287" t="s">
        <v>754</v>
      </c>
    </row>
    <row r="10" spans="1:13" x14ac:dyDescent="0.25">
      <c r="A10" s="287">
        <v>1</v>
      </c>
      <c r="B10" s="287" t="s">
        <v>553</v>
      </c>
      <c r="C10" s="288">
        <v>44083</v>
      </c>
      <c r="G10" s="287">
        <v>400</v>
      </c>
      <c r="I10" s="287">
        <v>21</v>
      </c>
      <c r="J10" s="287">
        <v>169.15</v>
      </c>
      <c r="K10" s="287">
        <v>169.15</v>
      </c>
      <c r="L10" s="287" t="s">
        <v>467</v>
      </c>
      <c r="M10" s="287">
        <v>169.15</v>
      </c>
    </row>
    <row r="11" spans="1:13" x14ac:dyDescent="0.25">
      <c r="A11" s="287">
        <v>2</v>
      </c>
      <c r="B11" s="287" t="s">
        <v>466</v>
      </c>
      <c r="C11" s="288">
        <v>41407</v>
      </c>
      <c r="F11" s="287">
        <v>600</v>
      </c>
      <c r="G11" s="287">
        <v>600</v>
      </c>
      <c r="I11" s="287">
        <v>21</v>
      </c>
      <c r="J11" s="287">
        <v>176.43</v>
      </c>
      <c r="K11" s="287">
        <v>176.43</v>
      </c>
      <c r="L11" s="287" t="s">
        <v>467</v>
      </c>
      <c r="M11" s="287">
        <v>176.43</v>
      </c>
    </row>
    <row r="12" spans="1:13" x14ac:dyDescent="0.25">
      <c r="A12" s="287">
        <v>3</v>
      </c>
      <c r="B12" s="287" t="s">
        <v>469</v>
      </c>
      <c r="C12" s="288">
        <v>38790</v>
      </c>
      <c r="F12" s="287">
        <v>400</v>
      </c>
      <c r="G12" s="287">
        <v>400</v>
      </c>
      <c r="I12" s="287">
        <v>15</v>
      </c>
      <c r="J12" s="287">
        <v>128.96</v>
      </c>
      <c r="K12" s="287">
        <v>128.96</v>
      </c>
      <c r="L12" s="287" t="s">
        <v>476</v>
      </c>
      <c r="M12" s="287">
        <v>128.96</v>
      </c>
    </row>
    <row r="13" spans="1:13" x14ac:dyDescent="0.25">
      <c r="A13" s="287">
        <v>4</v>
      </c>
      <c r="B13" s="287" t="s">
        <v>712</v>
      </c>
      <c r="C13" s="288">
        <v>44902</v>
      </c>
      <c r="G13" s="287">
        <v>400</v>
      </c>
      <c r="I13" s="287">
        <v>16</v>
      </c>
      <c r="J13" s="287">
        <v>129.62</v>
      </c>
      <c r="K13" s="287">
        <v>129.62</v>
      </c>
      <c r="L13" s="287" t="s">
        <v>476</v>
      </c>
      <c r="M13" s="287">
        <v>129.62</v>
      </c>
    </row>
    <row r="14" spans="1:13" x14ac:dyDescent="0.25">
      <c r="A14" s="287">
        <v>5</v>
      </c>
      <c r="B14" s="287" t="s">
        <v>471</v>
      </c>
      <c r="C14" s="288">
        <v>42534</v>
      </c>
      <c r="F14" s="287">
        <v>600</v>
      </c>
      <c r="G14" s="287">
        <v>600</v>
      </c>
      <c r="I14" s="287">
        <v>17</v>
      </c>
      <c r="J14" s="287">
        <v>176.24</v>
      </c>
      <c r="K14" s="287">
        <v>176.24</v>
      </c>
      <c r="L14" s="287" t="s">
        <v>467</v>
      </c>
      <c r="M14" s="287">
        <v>176.24</v>
      </c>
    </row>
    <row r="15" spans="1:13" x14ac:dyDescent="0.25">
      <c r="A15" s="287">
        <v>6</v>
      </c>
      <c r="B15" s="287" t="s">
        <v>472</v>
      </c>
      <c r="C15" s="288">
        <v>38412</v>
      </c>
      <c r="F15" s="287">
        <v>600</v>
      </c>
      <c r="G15" s="287">
        <v>600</v>
      </c>
      <c r="I15" s="287">
        <v>17</v>
      </c>
      <c r="J15" s="287">
        <v>153.77000000000001</v>
      </c>
      <c r="K15" s="287">
        <v>153.77000000000001</v>
      </c>
      <c r="L15" s="287" t="s">
        <v>467</v>
      </c>
      <c r="M15" s="287">
        <v>153.77000000000001</v>
      </c>
    </row>
    <row r="16" spans="1:13" x14ac:dyDescent="0.25">
      <c r="A16" s="287">
        <v>7</v>
      </c>
      <c r="B16" s="287" t="s">
        <v>734</v>
      </c>
      <c r="C16" s="288">
        <v>45097</v>
      </c>
      <c r="G16" s="287">
        <v>600</v>
      </c>
      <c r="I16" s="287">
        <v>15</v>
      </c>
      <c r="J16" s="287">
        <v>130.58000000000001</v>
      </c>
      <c r="K16" s="287">
        <v>130.58000000000001</v>
      </c>
      <c r="L16" s="287" t="s">
        <v>467</v>
      </c>
      <c r="M16" s="287">
        <v>130.58000000000001</v>
      </c>
    </row>
    <row r="17" spans="1:13" x14ac:dyDescent="0.25">
      <c r="A17" s="287">
        <v>8</v>
      </c>
      <c r="B17" s="287" t="s">
        <v>570</v>
      </c>
      <c r="C17" s="288">
        <v>38257</v>
      </c>
      <c r="F17" s="287">
        <v>600</v>
      </c>
      <c r="G17" s="287">
        <v>600</v>
      </c>
      <c r="I17" s="287">
        <v>23</v>
      </c>
      <c r="J17" s="287">
        <v>175.38</v>
      </c>
      <c r="K17" s="287">
        <v>175.38</v>
      </c>
      <c r="L17" s="287" t="s">
        <v>467</v>
      </c>
      <c r="M17" s="287">
        <v>175.38</v>
      </c>
    </row>
    <row r="18" spans="1:13" x14ac:dyDescent="0.25">
      <c r="A18" s="287">
        <v>9</v>
      </c>
      <c r="B18" s="287" t="s">
        <v>507</v>
      </c>
      <c r="C18" s="288">
        <v>43893</v>
      </c>
      <c r="E18" s="287" t="s">
        <v>347</v>
      </c>
      <c r="F18" s="287">
        <v>400</v>
      </c>
      <c r="G18" s="287">
        <v>400</v>
      </c>
      <c r="I18" s="287">
        <v>17</v>
      </c>
      <c r="J18" s="287">
        <v>141.51</v>
      </c>
      <c r="K18" s="287">
        <v>141.51</v>
      </c>
      <c r="L18" s="287" t="s">
        <v>467</v>
      </c>
      <c r="M18" s="287">
        <v>141.51</v>
      </c>
    </row>
    <row r="19" spans="1:13" x14ac:dyDescent="0.25">
      <c r="A19" s="287">
        <v>10</v>
      </c>
      <c r="B19" s="287" t="s">
        <v>542</v>
      </c>
      <c r="C19" s="288">
        <v>44018</v>
      </c>
      <c r="F19" s="287">
        <v>400</v>
      </c>
      <c r="I19" s="287">
        <v>12</v>
      </c>
      <c r="J19" s="287">
        <v>97.53</v>
      </c>
      <c r="K19" s="287">
        <v>97.53</v>
      </c>
      <c r="L19" s="287" t="s">
        <v>476</v>
      </c>
      <c r="M19" s="287">
        <v>97.53</v>
      </c>
    </row>
    <row r="20" spans="1:13" x14ac:dyDescent="0.25">
      <c r="A20" s="287">
        <v>11</v>
      </c>
      <c r="B20" s="287" t="s">
        <v>625</v>
      </c>
      <c r="C20" s="288">
        <v>44414</v>
      </c>
      <c r="G20" s="287">
        <v>300</v>
      </c>
      <c r="I20" s="287">
        <v>0</v>
      </c>
      <c r="J20" s="287">
        <v>0</v>
      </c>
      <c r="K20" s="287">
        <v>0</v>
      </c>
      <c r="L20" s="287" t="s">
        <v>476</v>
      </c>
      <c r="M20" s="287">
        <v>0</v>
      </c>
    </row>
    <row r="21" spans="1:13" x14ac:dyDescent="0.25">
      <c r="A21" s="287">
        <v>12</v>
      </c>
      <c r="B21" s="287" t="s">
        <v>477</v>
      </c>
      <c r="C21" s="288">
        <v>39084</v>
      </c>
      <c r="F21" s="287">
        <v>400</v>
      </c>
      <c r="G21" s="287">
        <v>400</v>
      </c>
      <c r="I21" s="287">
        <v>16</v>
      </c>
      <c r="J21" s="287">
        <v>142.36000000000001</v>
      </c>
      <c r="K21" s="287">
        <v>142.36000000000001</v>
      </c>
      <c r="L21" s="287" t="s">
        <v>467</v>
      </c>
      <c r="M21" s="287">
        <v>142.36000000000001</v>
      </c>
    </row>
    <row r="22" spans="1:13" x14ac:dyDescent="0.25">
      <c r="A22" s="287">
        <v>13</v>
      </c>
      <c r="B22" s="287" t="s">
        <v>478</v>
      </c>
      <c r="C22" s="288">
        <v>43003</v>
      </c>
      <c r="F22" s="287">
        <v>400</v>
      </c>
      <c r="G22" s="287">
        <v>400</v>
      </c>
      <c r="I22" s="287">
        <v>17</v>
      </c>
      <c r="J22" s="287">
        <v>137.12</v>
      </c>
      <c r="K22" s="287">
        <v>137.12</v>
      </c>
      <c r="L22" s="287" t="s">
        <v>467</v>
      </c>
      <c r="M22" s="287">
        <v>137.12</v>
      </c>
    </row>
    <row r="23" spans="1:13" x14ac:dyDescent="0.25">
      <c r="A23" s="287">
        <v>14</v>
      </c>
      <c r="B23" s="287" t="s">
        <v>479</v>
      </c>
      <c r="C23" s="288">
        <v>41162</v>
      </c>
      <c r="F23" s="287">
        <v>400</v>
      </c>
      <c r="G23" s="287">
        <v>400</v>
      </c>
      <c r="I23" s="287">
        <v>21</v>
      </c>
      <c r="J23" s="287">
        <v>171.42</v>
      </c>
      <c r="K23" s="287">
        <v>171.42</v>
      </c>
      <c r="L23" s="287" t="s">
        <v>467</v>
      </c>
      <c r="M23" s="287">
        <v>171.42</v>
      </c>
    </row>
    <row r="24" spans="1:13" x14ac:dyDescent="0.25">
      <c r="A24" s="287">
        <v>15</v>
      </c>
      <c r="B24" s="287" t="s">
        <v>571</v>
      </c>
      <c r="C24" s="288">
        <v>44153</v>
      </c>
      <c r="F24" s="287">
        <v>600</v>
      </c>
      <c r="G24" s="287">
        <v>600</v>
      </c>
      <c r="I24" s="287">
        <v>0</v>
      </c>
      <c r="J24" s="287">
        <v>0</v>
      </c>
      <c r="K24" s="287">
        <v>0</v>
      </c>
      <c r="L24" s="287" t="s">
        <v>476</v>
      </c>
      <c r="M24" s="287">
        <v>0</v>
      </c>
    </row>
    <row r="25" spans="1:13" x14ac:dyDescent="0.25">
      <c r="A25" s="287">
        <v>16</v>
      </c>
      <c r="B25" s="287" t="s">
        <v>563</v>
      </c>
      <c r="C25" s="288">
        <v>44116</v>
      </c>
      <c r="G25" s="287">
        <v>300</v>
      </c>
      <c r="I25" s="287">
        <v>0</v>
      </c>
      <c r="J25" s="287">
        <v>0</v>
      </c>
      <c r="K25" s="287">
        <v>0</v>
      </c>
      <c r="L25" s="287" t="s">
        <v>476</v>
      </c>
      <c r="M25" s="287">
        <v>0</v>
      </c>
    </row>
    <row r="26" spans="1:13" x14ac:dyDescent="0.25">
      <c r="A26" s="287">
        <v>17</v>
      </c>
      <c r="B26" s="287" t="s">
        <v>666</v>
      </c>
      <c r="C26" s="288">
        <v>44439</v>
      </c>
      <c r="G26" s="287">
        <v>400</v>
      </c>
      <c r="I26" s="287">
        <v>17</v>
      </c>
      <c r="J26" s="287">
        <v>143.66</v>
      </c>
      <c r="K26" s="287">
        <v>143.66</v>
      </c>
      <c r="L26" s="287" t="s">
        <v>467</v>
      </c>
      <c r="M26" s="287">
        <v>143.66</v>
      </c>
    </row>
    <row r="27" spans="1:13" x14ac:dyDescent="0.25">
      <c r="A27" s="287">
        <v>18</v>
      </c>
      <c r="B27" s="287" t="s">
        <v>693</v>
      </c>
      <c r="C27" s="288">
        <v>44782</v>
      </c>
      <c r="G27" s="287">
        <v>400</v>
      </c>
      <c r="I27" s="287">
        <v>21</v>
      </c>
      <c r="J27" s="287">
        <v>175.5</v>
      </c>
      <c r="K27" s="287">
        <v>175.5</v>
      </c>
      <c r="L27" s="287" t="s">
        <v>467</v>
      </c>
      <c r="M27" s="287">
        <v>175.5</v>
      </c>
    </row>
    <row r="28" spans="1:13" x14ac:dyDescent="0.25">
      <c r="A28" s="287">
        <v>19</v>
      </c>
      <c r="B28" s="287" t="s">
        <v>482</v>
      </c>
      <c r="C28" s="288">
        <v>36578</v>
      </c>
      <c r="F28" s="287">
        <v>400</v>
      </c>
      <c r="G28" s="287">
        <v>400</v>
      </c>
      <c r="I28" s="287">
        <v>19</v>
      </c>
      <c r="J28" s="287">
        <v>144.68</v>
      </c>
      <c r="K28" s="287">
        <v>144.68</v>
      </c>
      <c r="L28" s="287" t="s">
        <v>467</v>
      </c>
      <c r="M28" s="287">
        <v>144.68</v>
      </c>
    </row>
    <row r="29" spans="1:13" x14ac:dyDescent="0.25">
      <c r="A29" s="287">
        <v>20</v>
      </c>
      <c r="B29" s="287" t="s">
        <v>735</v>
      </c>
      <c r="C29" s="288">
        <v>45103</v>
      </c>
      <c r="G29" s="287">
        <v>600</v>
      </c>
      <c r="I29" s="287">
        <v>9</v>
      </c>
      <c r="J29" s="287">
        <v>70.87</v>
      </c>
      <c r="K29" s="287">
        <v>70.87</v>
      </c>
      <c r="L29" s="287" t="s">
        <v>476</v>
      </c>
      <c r="M29" s="287">
        <v>70.87</v>
      </c>
    </row>
    <row r="30" spans="1:13" x14ac:dyDescent="0.25">
      <c r="A30" s="287">
        <v>21</v>
      </c>
      <c r="B30" s="287" t="s">
        <v>598</v>
      </c>
      <c r="C30" s="288">
        <v>44369</v>
      </c>
      <c r="G30" s="287">
        <v>600</v>
      </c>
      <c r="I30" s="287">
        <v>21</v>
      </c>
      <c r="J30" s="287">
        <v>150.94</v>
      </c>
      <c r="K30" s="287">
        <v>150.94</v>
      </c>
      <c r="L30" s="287" t="s">
        <v>467</v>
      </c>
      <c r="M30" s="287">
        <v>150.94</v>
      </c>
    </row>
    <row r="31" spans="1:13" x14ac:dyDescent="0.25">
      <c r="A31" s="287">
        <v>22</v>
      </c>
      <c r="B31" s="287" t="s">
        <v>483</v>
      </c>
      <c r="C31" s="288">
        <v>42856</v>
      </c>
      <c r="F31" s="287">
        <v>600</v>
      </c>
      <c r="G31" s="287">
        <v>600</v>
      </c>
      <c r="I31" s="287">
        <v>21</v>
      </c>
      <c r="J31" s="287">
        <v>182.9</v>
      </c>
      <c r="K31" s="287">
        <v>182.9</v>
      </c>
      <c r="L31" s="287" t="s">
        <v>467</v>
      </c>
      <c r="M31" s="287">
        <v>182.9</v>
      </c>
    </row>
    <row r="32" spans="1:13" x14ac:dyDescent="0.25">
      <c r="A32" s="287">
        <v>23</v>
      </c>
      <c r="B32" s="287" t="s">
        <v>484</v>
      </c>
      <c r="C32" s="288">
        <v>36950</v>
      </c>
      <c r="F32" s="287">
        <v>400</v>
      </c>
      <c r="G32" s="287">
        <v>400</v>
      </c>
      <c r="I32" s="287">
        <v>21</v>
      </c>
      <c r="J32" s="287">
        <v>68.3</v>
      </c>
      <c r="K32" s="287">
        <v>68.3</v>
      </c>
      <c r="L32" s="287" t="s">
        <v>476</v>
      </c>
      <c r="M32" s="287">
        <v>68.3</v>
      </c>
    </row>
    <row r="33" spans="1:13" x14ac:dyDescent="0.25">
      <c r="A33" s="287">
        <v>24</v>
      </c>
      <c r="B33" s="287" t="s">
        <v>487</v>
      </c>
      <c r="C33" s="288">
        <v>39150</v>
      </c>
      <c r="F33" s="287">
        <v>400</v>
      </c>
      <c r="G33" s="287">
        <v>400</v>
      </c>
      <c r="I33" s="287">
        <v>15</v>
      </c>
      <c r="J33" s="287">
        <v>89.64</v>
      </c>
      <c r="K33" s="287">
        <v>89.64</v>
      </c>
      <c r="L33" s="287" t="s">
        <v>476</v>
      </c>
      <c r="M33" s="287">
        <v>89.64</v>
      </c>
    </row>
    <row r="34" spans="1:13" x14ac:dyDescent="0.25">
      <c r="A34" s="287">
        <v>25</v>
      </c>
      <c r="B34" s="287" t="s">
        <v>629</v>
      </c>
      <c r="C34" s="288">
        <v>44468</v>
      </c>
      <c r="G34" s="287">
        <v>400</v>
      </c>
      <c r="I34" s="287">
        <v>6</v>
      </c>
      <c r="J34" s="287">
        <v>49.04</v>
      </c>
      <c r="K34" s="287">
        <v>49.04</v>
      </c>
      <c r="L34" s="287" t="s">
        <v>476</v>
      </c>
      <c r="M34" s="287">
        <v>49.04</v>
      </c>
    </row>
    <row r="35" spans="1:13" x14ac:dyDescent="0.25">
      <c r="A35" s="287">
        <v>26</v>
      </c>
      <c r="B35" s="287" t="s">
        <v>488</v>
      </c>
      <c r="C35" s="288">
        <v>43778</v>
      </c>
      <c r="F35" s="287">
        <v>400</v>
      </c>
      <c r="G35" s="287">
        <v>400</v>
      </c>
      <c r="I35" s="287">
        <v>14</v>
      </c>
      <c r="J35" s="287">
        <v>115.7</v>
      </c>
      <c r="K35" s="287">
        <v>115.7</v>
      </c>
      <c r="L35" s="287" t="s">
        <v>476</v>
      </c>
      <c r="M35" s="287">
        <v>115.7</v>
      </c>
    </row>
    <row r="36" spans="1:13" x14ac:dyDescent="0.25">
      <c r="A36" s="287">
        <v>27</v>
      </c>
      <c r="B36" s="287" t="s">
        <v>489</v>
      </c>
      <c r="C36" s="288">
        <v>36704</v>
      </c>
      <c r="F36" s="287">
        <v>400</v>
      </c>
      <c r="G36" s="287">
        <v>400</v>
      </c>
      <c r="I36" s="287">
        <v>12</v>
      </c>
      <c r="J36" s="287">
        <v>95.26</v>
      </c>
      <c r="K36" s="287">
        <v>95.26</v>
      </c>
      <c r="L36" s="287" t="s">
        <v>476</v>
      </c>
      <c r="M36" s="287">
        <v>95.26</v>
      </c>
    </row>
    <row r="37" spans="1:13" x14ac:dyDescent="0.25">
      <c r="A37" s="287">
        <v>28</v>
      </c>
      <c r="B37" s="287" t="s">
        <v>701</v>
      </c>
      <c r="C37" s="288">
        <v>44838</v>
      </c>
      <c r="G37" s="287">
        <v>400</v>
      </c>
      <c r="I37" s="287">
        <v>20</v>
      </c>
      <c r="J37" s="287">
        <v>151.74</v>
      </c>
      <c r="K37" s="287">
        <v>151.74</v>
      </c>
      <c r="L37" s="287" t="s">
        <v>467</v>
      </c>
      <c r="M37" s="287">
        <v>151.74</v>
      </c>
    </row>
    <row r="38" spans="1:13" x14ac:dyDescent="0.25">
      <c r="A38" s="287">
        <v>29</v>
      </c>
      <c r="B38" s="287" t="s">
        <v>690</v>
      </c>
      <c r="C38" s="288">
        <v>44748</v>
      </c>
      <c r="G38" s="287">
        <v>200</v>
      </c>
      <c r="I38" s="287">
        <v>0</v>
      </c>
      <c r="J38" s="287">
        <v>0</v>
      </c>
      <c r="K38" s="287">
        <v>0</v>
      </c>
      <c r="L38" s="287" t="s">
        <v>476</v>
      </c>
      <c r="M38" s="287">
        <v>0</v>
      </c>
    </row>
    <row r="39" spans="1:13" x14ac:dyDescent="0.25">
      <c r="A39" s="287">
        <v>30</v>
      </c>
      <c r="B39" s="287" t="s">
        <v>491</v>
      </c>
      <c r="C39" s="288">
        <v>39664</v>
      </c>
      <c r="F39" s="287">
        <v>400</v>
      </c>
      <c r="G39" s="287">
        <v>400</v>
      </c>
      <c r="I39" s="287">
        <v>15</v>
      </c>
      <c r="J39" s="287">
        <v>110.61</v>
      </c>
      <c r="K39" s="287">
        <v>110.61</v>
      </c>
      <c r="L39" s="287" t="s">
        <v>476</v>
      </c>
      <c r="M39" s="287">
        <v>110.61</v>
      </c>
    </row>
    <row r="40" spans="1:13" x14ac:dyDescent="0.25">
      <c r="A40" s="287">
        <v>31</v>
      </c>
      <c r="B40" s="287" t="s">
        <v>492</v>
      </c>
      <c r="C40" s="288">
        <v>41115</v>
      </c>
      <c r="F40" s="287">
        <v>500</v>
      </c>
      <c r="G40" s="287">
        <v>500</v>
      </c>
      <c r="I40" s="287">
        <v>4</v>
      </c>
      <c r="J40" s="287">
        <v>20</v>
      </c>
      <c r="K40" s="287">
        <v>20</v>
      </c>
      <c r="L40" s="287" t="s">
        <v>476</v>
      </c>
      <c r="M40" s="287">
        <v>20</v>
      </c>
    </row>
    <row r="41" spans="1:13" x14ac:dyDescent="0.25">
      <c r="A41" s="287">
        <v>32</v>
      </c>
      <c r="B41" s="287" t="s">
        <v>493</v>
      </c>
      <c r="C41" s="288">
        <v>39476</v>
      </c>
      <c r="F41" s="287">
        <v>600</v>
      </c>
      <c r="G41" s="287">
        <v>600</v>
      </c>
      <c r="I41" s="287">
        <v>14</v>
      </c>
      <c r="J41" s="287">
        <v>117.79</v>
      </c>
      <c r="K41" s="287">
        <v>117.79</v>
      </c>
      <c r="L41" s="287" t="s">
        <v>476</v>
      </c>
      <c r="M41" s="287">
        <v>117.79</v>
      </c>
    </row>
    <row r="42" spans="1:13" x14ac:dyDescent="0.25">
      <c r="A42" s="287">
        <v>33</v>
      </c>
      <c r="B42" s="287" t="s">
        <v>503</v>
      </c>
      <c r="C42" s="288">
        <v>42856</v>
      </c>
      <c r="E42" s="287" t="s">
        <v>349</v>
      </c>
      <c r="F42" s="287">
        <v>500</v>
      </c>
      <c r="G42" s="287">
        <v>500</v>
      </c>
      <c r="I42" s="287">
        <v>0</v>
      </c>
      <c r="J42" s="287">
        <v>0</v>
      </c>
      <c r="K42" s="287">
        <v>0</v>
      </c>
      <c r="L42" s="287" t="s">
        <v>476</v>
      </c>
      <c r="M42" s="287">
        <v>0</v>
      </c>
    </row>
    <row r="43" spans="1:13" x14ac:dyDescent="0.25">
      <c r="A43" s="287">
        <v>34</v>
      </c>
      <c r="B43" s="287" t="s">
        <v>496</v>
      </c>
      <c r="C43" s="288">
        <v>41030</v>
      </c>
      <c r="F43" s="287">
        <v>400</v>
      </c>
      <c r="G43" s="287">
        <v>400</v>
      </c>
      <c r="I43" s="287">
        <v>27</v>
      </c>
      <c r="J43" s="287">
        <v>174.47</v>
      </c>
      <c r="K43" s="287">
        <v>174.47</v>
      </c>
      <c r="L43" s="287" t="s">
        <v>467</v>
      </c>
      <c r="M43" s="287">
        <v>174.47</v>
      </c>
    </row>
    <row r="44" spans="1:13" x14ac:dyDescent="0.25">
      <c r="K44" s="287">
        <f>SUM(K10:K43)</f>
        <v>3791.17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A642-C34E-4ACC-8585-CAB0E53573EF}">
  <dimension ref="A1:M44"/>
  <sheetViews>
    <sheetView topLeftCell="A23" workbookViewId="0">
      <selection activeCell="J45" sqref="J45"/>
    </sheetView>
  </sheetViews>
  <sheetFormatPr defaultColWidth="8.83203125" defaultRowHeight="15" x14ac:dyDescent="0.25"/>
  <cols>
    <col min="1" max="16384" width="8.83203125" style="289"/>
  </cols>
  <sheetData>
    <row r="1" spans="1:13" x14ac:dyDescent="0.25">
      <c r="A1" s="289" t="s">
        <v>446</v>
      </c>
    </row>
    <row r="2" spans="1:13" x14ac:dyDescent="0.25">
      <c r="A2" s="289" t="s">
        <v>756</v>
      </c>
    </row>
    <row r="3" spans="1:13" x14ac:dyDescent="0.25">
      <c r="A3" s="289" t="s">
        <v>448</v>
      </c>
      <c r="B3" s="289" t="s">
        <v>449</v>
      </c>
      <c r="C3" s="289" t="s">
        <v>423</v>
      </c>
      <c r="D3" s="289" t="s">
        <v>450</v>
      </c>
    </row>
    <row r="4" spans="1:13" x14ac:dyDescent="0.25">
      <c r="A4" s="289" t="s">
        <v>451</v>
      </c>
      <c r="B4" s="289">
        <v>20</v>
      </c>
      <c r="C4" s="289">
        <v>3345.02</v>
      </c>
      <c r="D4" s="289">
        <v>167.25</v>
      </c>
    </row>
    <row r="5" spans="1:13" x14ac:dyDescent="0.25">
      <c r="A5" s="289" t="s">
        <v>452</v>
      </c>
      <c r="B5" s="289">
        <v>13</v>
      </c>
      <c r="C5" s="289">
        <v>734.29</v>
      </c>
      <c r="D5" s="289">
        <v>56.48</v>
      </c>
    </row>
    <row r="6" spans="1:13" x14ac:dyDescent="0.25">
      <c r="A6" s="289" t="s">
        <v>453</v>
      </c>
      <c r="B6" s="289">
        <v>6</v>
      </c>
      <c r="C6" s="289" t="s">
        <v>454</v>
      </c>
      <c r="D6" s="289" t="s">
        <v>454</v>
      </c>
    </row>
    <row r="7" spans="1:13" x14ac:dyDescent="0.25">
      <c r="A7" s="289" t="s">
        <v>455</v>
      </c>
      <c r="B7" s="289">
        <v>26</v>
      </c>
      <c r="C7" s="289" t="s">
        <v>454</v>
      </c>
      <c r="D7" s="289" t="s">
        <v>454</v>
      </c>
    </row>
    <row r="9" spans="1:13" x14ac:dyDescent="0.25">
      <c r="A9" s="289" t="s">
        <v>456</v>
      </c>
      <c r="B9" s="289" t="s">
        <v>457</v>
      </c>
      <c r="C9" s="289" t="s">
        <v>160</v>
      </c>
      <c r="D9" s="289" t="s">
        <v>458</v>
      </c>
      <c r="E9" s="289" t="s">
        <v>459</v>
      </c>
      <c r="F9" s="289" t="s">
        <v>460</v>
      </c>
      <c r="G9" s="289" t="s">
        <v>461</v>
      </c>
      <c r="H9" s="289" t="s">
        <v>462</v>
      </c>
      <c r="I9" s="289" t="s">
        <v>463</v>
      </c>
      <c r="J9" s="289" t="s">
        <v>423</v>
      </c>
      <c r="K9" s="289" t="s">
        <v>450</v>
      </c>
      <c r="L9" s="289" t="s">
        <v>464</v>
      </c>
      <c r="M9" s="289" t="s">
        <v>755</v>
      </c>
    </row>
    <row r="10" spans="1:13" x14ac:dyDescent="0.25">
      <c r="A10" s="289">
        <v>1</v>
      </c>
      <c r="B10" s="289" t="s">
        <v>553</v>
      </c>
      <c r="C10" s="290">
        <v>44083</v>
      </c>
      <c r="G10" s="289">
        <v>400</v>
      </c>
      <c r="I10" s="289">
        <v>23</v>
      </c>
      <c r="J10" s="289">
        <v>189.67</v>
      </c>
      <c r="K10" s="289">
        <v>189.67</v>
      </c>
      <c r="L10" s="289" t="s">
        <v>467</v>
      </c>
      <c r="M10" s="289">
        <v>189.67</v>
      </c>
    </row>
    <row r="11" spans="1:13" x14ac:dyDescent="0.25">
      <c r="A11" s="289">
        <v>2</v>
      </c>
      <c r="B11" s="289" t="s">
        <v>466</v>
      </c>
      <c r="C11" s="290">
        <v>41407</v>
      </c>
      <c r="F11" s="289">
        <v>600</v>
      </c>
      <c r="G11" s="289">
        <v>600</v>
      </c>
      <c r="I11" s="289">
        <v>23</v>
      </c>
      <c r="J11" s="289">
        <v>193.14</v>
      </c>
      <c r="K11" s="289">
        <v>193.14</v>
      </c>
      <c r="L11" s="289" t="s">
        <v>467</v>
      </c>
      <c r="M11" s="289">
        <v>193.14</v>
      </c>
    </row>
    <row r="12" spans="1:13" x14ac:dyDescent="0.25">
      <c r="A12" s="289">
        <v>3</v>
      </c>
      <c r="B12" s="289" t="s">
        <v>469</v>
      </c>
      <c r="C12" s="290">
        <v>38790</v>
      </c>
      <c r="F12" s="289">
        <v>400</v>
      </c>
      <c r="G12" s="289">
        <v>400</v>
      </c>
      <c r="I12" s="289">
        <v>18</v>
      </c>
      <c r="J12" s="289">
        <v>153.44</v>
      </c>
      <c r="K12" s="289">
        <v>153.44</v>
      </c>
      <c r="L12" s="289" t="s">
        <v>467</v>
      </c>
      <c r="M12" s="289">
        <v>153.44</v>
      </c>
    </row>
    <row r="13" spans="1:13" x14ac:dyDescent="0.25">
      <c r="A13" s="289">
        <v>4</v>
      </c>
      <c r="B13" s="289" t="s">
        <v>712</v>
      </c>
      <c r="C13" s="290">
        <v>44902</v>
      </c>
      <c r="G13" s="289">
        <v>400</v>
      </c>
      <c r="I13" s="289">
        <v>20</v>
      </c>
      <c r="J13" s="289">
        <v>154.16999999999999</v>
      </c>
      <c r="K13" s="289">
        <v>154.16999999999999</v>
      </c>
      <c r="L13" s="289" t="s">
        <v>467</v>
      </c>
      <c r="M13" s="289">
        <v>154.16999999999999</v>
      </c>
    </row>
    <row r="14" spans="1:13" x14ac:dyDescent="0.25">
      <c r="A14" s="289">
        <v>5</v>
      </c>
      <c r="B14" s="289" t="s">
        <v>471</v>
      </c>
      <c r="C14" s="290">
        <v>42534</v>
      </c>
      <c r="F14" s="289">
        <v>600</v>
      </c>
      <c r="G14" s="289">
        <v>600</v>
      </c>
      <c r="I14" s="289">
        <v>19</v>
      </c>
      <c r="J14" s="289">
        <v>193.96</v>
      </c>
      <c r="K14" s="289">
        <v>193.96</v>
      </c>
      <c r="L14" s="289" t="s">
        <v>467</v>
      </c>
      <c r="M14" s="289">
        <v>193.96</v>
      </c>
    </row>
    <row r="15" spans="1:13" x14ac:dyDescent="0.25">
      <c r="A15" s="289">
        <v>6</v>
      </c>
      <c r="B15" s="289" t="s">
        <v>472</v>
      </c>
      <c r="C15" s="290">
        <v>38412</v>
      </c>
      <c r="F15" s="289">
        <v>600</v>
      </c>
      <c r="G15" s="289">
        <v>600</v>
      </c>
      <c r="I15" s="289">
        <v>19</v>
      </c>
      <c r="J15" s="289">
        <v>169.56</v>
      </c>
      <c r="K15" s="289">
        <v>169.56</v>
      </c>
      <c r="L15" s="289" t="s">
        <v>467</v>
      </c>
      <c r="M15" s="289">
        <v>169.56</v>
      </c>
    </row>
    <row r="16" spans="1:13" x14ac:dyDescent="0.25">
      <c r="A16" s="289">
        <v>7</v>
      </c>
      <c r="B16" s="289" t="s">
        <v>734</v>
      </c>
      <c r="C16" s="290">
        <v>45097</v>
      </c>
      <c r="G16" s="289">
        <v>600</v>
      </c>
      <c r="I16" s="289">
        <v>18</v>
      </c>
      <c r="J16" s="289">
        <v>157.35</v>
      </c>
      <c r="K16" s="289">
        <v>157.35</v>
      </c>
      <c r="L16" s="289" t="s">
        <v>467</v>
      </c>
      <c r="M16" s="289">
        <v>157.35</v>
      </c>
    </row>
    <row r="17" spans="1:13" x14ac:dyDescent="0.25">
      <c r="A17" s="289">
        <v>8</v>
      </c>
      <c r="B17" s="289" t="s">
        <v>570</v>
      </c>
      <c r="C17" s="290">
        <v>38257</v>
      </c>
      <c r="F17" s="289">
        <v>600</v>
      </c>
      <c r="G17" s="289">
        <v>600</v>
      </c>
      <c r="I17" s="289">
        <v>24</v>
      </c>
      <c r="J17" s="289">
        <v>190.16</v>
      </c>
      <c r="K17" s="289">
        <v>190.16</v>
      </c>
      <c r="L17" s="289" t="s">
        <v>467</v>
      </c>
      <c r="M17" s="289">
        <v>190.16</v>
      </c>
    </row>
    <row r="18" spans="1:13" x14ac:dyDescent="0.25">
      <c r="A18" s="289">
        <v>9</v>
      </c>
      <c r="B18" s="289" t="s">
        <v>507</v>
      </c>
      <c r="C18" s="290">
        <v>43893</v>
      </c>
      <c r="E18" s="289" t="s">
        <v>347</v>
      </c>
      <c r="F18" s="289">
        <v>400</v>
      </c>
      <c r="G18" s="289">
        <v>400</v>
      </c>
      <c r="I18" s="289">
        <v>13</v>
      </c>
      <c r="J18" s="289">
        <v>132.79</v>
      </c>
      <c r="K18" s="289">
        <v>132.79</v>
      </c>
      <c r="L18" s="289" t="s">
        <v>467</v>
      </c>
      <c r="M18" s="289">
        <v>132.79</v>
      </c>
    </row>
    <row r="19" spans="1:13" x14ac:dyDescent="0.25">
      <c r="A19" s="289">
        <v>10</v>
      </c>
      <c r="B19" s="289" t="s">
        <v>542</v>
      </c>
      <c r="C19" s="290">
        <v>44018</v>
      </c>
      <c r="F19" s="289">
        <v>400</v>
      </c>
      <c r="I19" s="289">
        <v>14</v>
      </c>
      <c r="J19" s="289">
        <v>126.53</v>
      </c>
      <c r="K19" s="289">
        <v>126.53</v>
      </c>
      <c r="L19" s="289" t="s">
        <v>476</v>
      </c>
      <c r="M19" s="289">
        <v>126.53</v>
      </c>
    </row>
    <row r="20" spans="1:13" x14ac:dyDescent="0.25">
      <c r="A20" s="289">
        <v>11</v>
      </c>
      <c r="B20" s="289" t="s">
        <v>625</v>
      </c>
      <c r="C20" s="290">
        <v>44414</v>
      </c>
      <c r="G20" s="289">
        <v>300</v>
      </c>
      <c r="I20" s="289">
        <v>0</v>
      </c>
      <c r="J20" s="289">
        <v>0</v>
      </c>
      <c r="K20" s="289">
        <v>0</v>
      </c>
      <c r="L20" s="289" t="s">
        <v>476</v>
      </c>
      <c r="M20" s="289">
        <v>0</v>
      </c>
    </row>
    <row r="21" spans="1:13" x14ac:dyDescent="0.25">
      <c r="A21" s="289">
        <v>12</v>
      </c>
      <c r="B21" s="289" t="s">
        <v>477</v>
      </c>
      <c r="C21" s="290">
        <v>39084</v>
      </c>
      <c r="F21" s="289">
        <v>400</v>
      </c>
      <c r="G21" s="289">
        <v>400</v>
      </c>
      <c r="I21" s="289">
        <v>21</v>
      </c>
      <c r="J21" s="289">
        <v>163.27000000000001</v>
      </c>
      <c r="K21" s="289">
        <v>163.27000000000001</v>
      </c>
      <c r="L21" s="289" t="s">
        <v>467</v>
      </c>
      <c r="M21" s="289">
        <v>163.27000000000001</v>
      </c>
    </row>
    <row r="22" spans="1:13" x14ac:dyDescent="0.25">
      <c r="A22" s="289">
        <v>13</v>
      </c>
      <c r="B22" s="289" t="s">
        <v>478</v>
      </c>
      <c r="C22" s="290">
        <v>43003</v>
      </c>
      <c r="F22" s="289">
        <v>400</v>
      </c>
      <c r="G22" s="289">
        <v>400</v>
      </c>
      <c r="I22" s="289">
        <v>14</v>
      </c>
      <c r="J22" s="289">
        <v>115.87</v>
      </c>
      <c r="K22" s="289">
        <v>115.87</v>
      </c>
      <c r="L22" s="289" t="s">
        <v>476</v>
      </c>
      <c r="M22" s="289">
        <v>115.87</v>
      </c>
    </row>
    <row r="23" spans="1:13" x14ac:dyDescent="0.25">
      <c r="A23" s="289">
        <v>14</v>
      </c>
      <c r="B23" s="289" t="s">
        <v>479</v>
      </c>
      <c r="C23" s="290">
        <v>41162</v>
      </c>
      <c r="F23" s="289">
        <v>400</v>
      </c>
      <c r="G23" s="289">
        <v>400</v>
      </c>
      <c r="I23" s="289">
        <v>22</v>
      </c>
      <c r="J23" s="289">
        <v>176.38</v>
      </c>
      <c r="K23" s="289">
        <v>176.38</v>
      </c>
      <c r="L23" s="289" t="s">
        <v>467</v>
      </c>
      <c r="M23" s="289">
        <v>176.38</v>
      </c>
    </row>
    <row r="24" spans="1:13" x14ac:dyDescent="0.25">
      <c r="A24" s="289">
        <v>15</v>
      </c>
      <c r="B24" s="289" t="s">
        <v>571</v>
      </c>
      <c r="C24" s="290">
        <v>44153</v>
      </c>
      <c r="F24" s="289">
        <v>600</v>
      </c>
      <c r="G24" s="289">
        <v>600</v>
      </c>
      <c r="I24" s="289">
        <v>9</v>
      </c>
      <c r="J24" s="289">
        <v>39.32</v>
      </c>
      <c r="K24" s="289">
        <v>39.32</v>
      </c>
      <c r="L24" s="289" t="s">
        <v>476</v>
      </c>
      <c r="M24" s="289">
        <v>39.32</v>
      </c>
    </row>
    <row r="25" spans="1:13" x14ac:dyDescent="0.25">
      <c r="A25" s="289">
        <v>16</v>
      </c>
      <c r="B25" s="289" t="s">
        <v>563</v>
      </c>
      <c r="C25" s="290">
        <v>44116</v>
      </c>
      <c r="G25" s="289">
        <v>300</v>
      </c>
      <c r="I25" s="289">
        <v>0</v>
      </c>
      <c r="J25" s="289">
        <v>0</v>
      </c>
      <c r="K25" s="289">
        <v>0</v>
      </c>
      <c r="L25" s="289" t="s">
        <v>476</v>
      </c>
      <c r="M25" s="289">
        <v>0</v>
      </c>
    </row>
    <row r="26" spans="1:13" x14ac:dyDescent="0.25">
      <c r="A26" s="289">
        <v>17</v>
      </c>
      <c r="B26" s="289" t="s">
        <v>666</v>
      </c>
      <c r="C26" s="290">
        <v>44439</v>
      </c>
      <c r="G26" s="289">
        <v>400</v>
      </c>
      <c r="I26" s="289">
        <v>20</v>
      </c>
      <c r="J26" s="289">
        <v>154.63</v>
      </c>
      <c r="K26" s="289">
        <v>154.63</v>
      </c>
      <c r="L26" s="289" t="s">
        <v>467</v>
      </c>
      <c r="M26" s="289">
        <v>154.63</v>
      </c>
    </row>
    <row r="27" spans="1:13" x14ac:dyDescent="0.25">
      <c r="A27" s="289">
        <v>18</v>
      </c>
      <c r="B27" s="289" t="s">
        <v>693</v>
      </c>
      <c r="C27" s="290">
        <v>44782</v>
      </c>
      <c r="G27" s="289">
        <v>400</v>
      </c>
      <c r="I27" s="289">
        <v>23</v>
      </c>
      <c r="J27" s="289">
        <v>194.91</v>
      </c>
      <c r="K27" s="289">
        <v>194.91</v>
      </c>
      <c r="L27" s="289" t="s">
        <v>467</v>
      </c>
      <c r="M27" s="289">
        <v>194.91</v>
      </c>
    </row>
    <row r="28" spans="1:13" x14ac:dyDescent="0.25">
      <c r="A28" s="289">
        <v>19</v>
      </c>
      <c r="B28" s="289" t="s">
        <v>482</v>
      </c>
      <c r="C28" s="290">
        <v>36578</v>
      </c>
      <c r="F28" s="289">
        <v>400</v>
      </c>
      <c r="G28" s="289">
        <v>400</v>
      </c>
      <c r="I28" s="289">
        <v>20</v>
      </c>
      <c r="J28" s="289">
        <v>158.82</v>
      </c>
      <c r="K28" s="289">
        <v>158.82</v>
      </c>
      <c r="L28" s="289" t="s">
        <v>467</v>
      </c>
      <c r="M28" s="289">
        <v>158.82</v>
      </c>
    </row>
    <row r="29" spans="1:13" x14ac:dyDescent="0.25">
      <c r="A29" s="289">
        <v>20</v>
      </c>
      <c r="B29" s="289" t="s">
        <v>735</v>
      </c>
      <c r="C29" s="290">
        <v>45103</v>
      </c>
      <c r="G29" s="289">
        <v>600</v>
      </c>
      <c r="I29" s="289">
        <v>6</v>
      </c>
      <c r="J29" s="289">
        <v>48.07</v>
      </c>
      <c r="K29" s="289">
        <v>48.07</v>
      </c>
      <c r="L29" s="289" t="s">
        <v>476</v>
      </c>
      <c r="M29" s="289">
        <v>48.07</v>
      </c>
    </row>
    <row r="30" spans="1:13" x14ac:dyDescent="0.25">
      <c r="A30" s="289">
        <v>21</v>
      </c>
      <c r="B30" s="289" t="s">
        <v>598</v>
      </c>
      <c r="C30" s="290">
        <v>44369</v>
      </c>
      <c r="G30" s="289">
        <v>600</v>
      </c>
      <c r="I30" s="289">
        <v>21</v>
      </c>
      <c r="J30" s="289">
        <v>148.71</v>
      </c>
      <c r="K30" s="289">
        <v>148.71</v>
      </c>
      <c r="L30" s="289" t="s">
        <v>467</v>
      </c>
      <c r="M30" s="289">
        <v>148.71</v>
      </c>
    </row>
    <row r="31" spans="1:13" x14ac:dyDescent="0.25">
      <c r="A31" s="289">
        <v>22</v>
      </c>
      <c r="B31" s="289" t="s">
        <v>483</v>
      </c>
      <c r="C31" s="290">
        <v>42856</v>
      </c>
      <c r="F31" s="289">
        <v>600</v>
      </c>
      <c r="G31" s="289">
        <v>600</v>
      </c>
      <c r="I31" s="289">
        <v>22</v>
      </c>
      <c r="J31" s="289">
        <v>191.98</v>
      </c>
      <c r="K31" s="289">
        <v>191.98</v>
      </c>
      <c r="L31" s="289" t="s">
        <v>467</v>
      </c>
      <c r="M31" s="289">
        <v>191.98</v>
      </c>
    </row>
    <row r="32" spans="1:13" x14ac:dyDescent="0.25">
      <c r="A32" s="289">
        <v>23</v>
      </c>
      <c r="B32" s="289" t="s">
        <v>484</v>
      </c>
      <c r="C32" s="290">
        <v>36950</v>
      </c>
      <c r="F32" s="289">
        <v>400</v>
      </c>
      <c r="G32" s="289">
        <v>400</v>
      </c>
      <c r="I32" s="289">
        <v>23</v>
      </c>
      <c r="J32" s="289">
        <v>87.66</v>
      </c>
      <c r="K32" s="289">
        <v>87.66</v>
      </c>
      <c r="L32" s="289" t="s">
        <v>476</v>
      </c>
      <c r="M32" s="289">
        <v>87.66</v>
      </c>
    </row>
    <row r="33" spans="1:13" x14ac:dyDescent="0.25">
      <c r="A33" s="289">
        <v>24</v>
      </c>
      <c r="B33" s="289" t="s">
        <v>487</v>
      </c>
      <c r="C33" s="290">
        <v>39150</v>
      </c>
      <c r="F33" s="289">
        <v>400</v>
      </c>
      <c r="G33" s="289">
        <v>400</v>
      </c>
      <c r="I33" s="289">
        <v>17</v>
      </c>
      <c r="J33" s="289">
        <v>100.78</v>
      </c>
      <c r="K33" s="289">
        <v>100.78</v>
      </c>
      <c r="L33" s="289" t="s">
        <v>476</v>
      </c>
      <c r="M33" s="289">
        <v>100.78</v>
      </c>
    </row>
    <row r="34" spans="1:13" x14ac:dyDescent="0.25">
      <c r="A34" s="289">
        <v>25</v>
      </c>
      <c r="B34" s="289" t="s">
        <v>629</v>
      </c>
      <c r="C34" s="290">
        <v>44468</v>
      </c>
      <c r="G34" s="289">
        <v>400</v>
      </c>
      <c r="I34" s="289">
        <v>10</v>
      </c>
      <c r="J34" s="289">
        <v>77.94</v>
      </c>
      <c r="K34" s="289">
        <v>77.94</v>
      </c>
      <c r="L34" s="289" t="s">
        <v>476</v>
      </c>
      <c r="M34" s="289">
        <v>77.94</v>
      </c>
    </row>
    <row r="35" spans="1:13" x14ac:dyDescent="0.25">
      <c r="A35" s="289">
        <v>26</v>
      </c>
      <c r="B35" s="289" t="s">
        <v>488</v>
      </c>
      <c r="C35" s="290">
        <v>43778</v>
      </c>
      <c r="F35" s="289">
        <v>400</v>
      </c>
      <c r="G35" s="289">
        <v>400</v>
      </c>
      <c r="I35" s="289">
        <v>15</v>
      </c>
      <c r="J35" s="289">
        <v>123.12</v>
      </c>
      <c r="K35" s="289">
        <v>123.12</v>
      </c>
      <c r="L35" s="289" t="s">
        <v>476</v>
      </c>
      <c r="M35" s="289">
        <v>123.12</v>
      </c>
    </row>
    <row r="36" spans="1:13" x14ac:dyDescent="0.25">
      <c r="A36" s="289">
        <v>27</v>
      </c>
      <c r="B36" s="289" t="s">
        <v>489</v>
      </c>
      <c r="C36" s="290">
        <v>36704</v>
      </c>
      <c r="F36" s="289">
        <v>400</v>
      </c>
      <c r="G36" s="289">
        <v>400</v>
      </c>
      <c r="I36" s="289">
        <v>21</v>
      </c>
      <c r="J36" s="289">
        <v>152.61000000000001</v>
      </c>
      <c r="K36" s="289">
        <v>152.61000000000001</v>
      </c>
      <c r="L36" s="289" t="s">
        <v>467</v>
      </c>
      <c r="M36" s="289">
        <v>152.61000000000001</v>
      </c>
    </row>
    <row r="37" spans="1:13" x14ac:dyDescent="0.25">
      <c r="A37" s="289">
        <v>28</v>
      </c>
      <c r="B37" s="289" t="s">
        <v>690</v>
      </c>
      <c r="C37" s="290">
        <v>44748</v>
      </c>
      <c r="G37" s="289">
        <v>200</v>
      </c>
      <c r="I37" s="289">
        <v>0</v>
      </c>
      <c r="J37" s="289">
        <v>0</v>
      </c>
      <c r="K37" s="289">
        <v>0</v>
      </c>
      <c r="L37" s="289" t="s">
        <v>476</v>
      </c>
      <c r="M37" s="289">
        <v>0</v>
      </c>
    </row>
    <row r="38" spans="1:13" x14ac:dyDescent="0.25">
      <c r="A38" s="289">
        <v>29</v>
      </c>
      <c r="B38" s="289" t="s">
        <v>491</v>
      </c>
      <c r="C38" s="290">
        <v>39664</v>
      </c>
      <c r="F38" s="289">
        <v>400</v>
      </c>
      <c r="G38" s="289">
        <v>400</v>
      </c>
      <c r="I38" s="289">
        <v>18</v>
      </c>
      <c r="J38" s="289">
        <v>135.66999999999999</v>
      </c>
      <c r="K38" s="289">
        <v>135.66999999999999</v>
      </c>
      <c r="L38" s="289" t="s">
        <v>467</v>
      </c>
      <c r="M38" s="289">
        <v>135.66999999999999</v>
      </c>
    </row>
    <row r="39" spans="1:13" x14ac:dyDescent="0.25">
      <c r="A39" s="289">
        <v>30</v>
      </c>
      <c r="B39" s="289" t="s">
        <v>492</v>
      </c>
      <c r="C39" s="290">
        <v>41115</v>
      </c>
      <c r="F39" s="289">
        <v>500</v>
      </c>
      <c r="G39" s="289">
        <v>500</v>
      </c>
      <c r="I39" s="289">
        <v>4</v>
      </c>
      <c r="J39" s="289">
        <v>15</v>
      </c>
      <c r="K39" s="289">
        <v>15</v>
      </c>
      <c r="L39" s="289" t="s">
        <v>476</v>
      </c>
      <c r="M39" s="289">
        <v>15</v>
      </c>
    </row>
    <row r="40" spans="1:13" x14ac:dyDescent="0.25">
      <c r="A40" s="289">
        <v>31</v>
      </c>
      <c r="B40" s="289" t="s">
        <v>493</v>
      </c>
      <c r="C40" s="290">
        <v>39476</v>
      </c>
      <c r="F40" s="289">
        <v>600</v>
      </c>
      <c r="G40" s="289">
        <v>600</v>
      </c>
      <c r="I40" s="289">
        <v>16</v>
      </c>
      <c r="J40" s="289">
        <v>138.4</v>
      </c>
      <c r="K40" s="289">
        <v>138.4</v>
      </c>
      <c r="L40" s="289" t="s">
        <v>467</v>
      </c>
      <c r="M40" s="289">
        <v>138.4</v>
      </c>
    </row>
    <row r="41" spans="1:13" x14ac:dyDescent="0.25">
      <c r="A41" s="289">
        <v>32</v>
      </c>
      <c r="B41" s="289" t="s">
        <v>503</v>
      </c>
      <c r="C41" s="290">
        <v>42856</v>
      </c>
      <c r="E41" s="289" t="s">
        <v>349</v>
      </c>
      <c r="F41" s="289">
        <v>500</v>
      </c>
      <c r="G41" s="289">
        <v>500</v>
      </c>
      <c r="I41" s="289">
        <v>0</v>
      </c>
      <c r="J41" s="289">
        <v>0</v>
      </c>
      <c r="K41" s="289">
        <v>0</v>
      </c>
      <c r="L41" s="289" t="s">
        <v>476</v>
      </c>
      <c r="M41" s="289">
        <v>0</v>
      </c>
    </row>
    <row r="42" spans="1:13" x14ac:dyDescent="0.25">
      <c r="A42" s="289">
        <v>33</v>
      </c>
      <c r="B42" s="289" t="s">
        <v>496</v>
      </c>
      <c r="C42" s="290">
        <v>41030</v>
      </c>
      <c r="F42" s="289">
        <v>400</v>
      </c>
      <c r="G42" s="289">
        <v>400</v>
      </c>
      <c r="I42" s="289">
        <v>28</v>
      </c>
      <c r="J42" s="289">
        <v>195.4</v>
      </c>
      <c r="K42" s="289">
        <v>195.4</v>
      </c>
      <c r="L42" s="289" t="s">
        <v>467</v>
      </c>
      <c r="M42" s="289">
        <v>195.4</v>
      </c>
    </row>
    <row r="43" spans="1:13" x14ac:dyDescent="0.25">
      <c r="J43" s="289">
        <f>SUM(J10:J42)</f>
        <v>4079.3100000000009</v>
      </c>
    </row>
    <row r="44" spans="1:13" x14ac:dyDescent="0.25">
      <c r="J44" s="289">
        <f>J43+8</f>
        <v>4087.3100000000009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485C-5E16-429B-A96D-E8DD14DD1EDE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91"/>
  </cols>
  <sheetData>
    <row r="1" spans="1:13" x14ac:dyDescent="0.25">
      <c r="A1" s="291" t="s">
        <v>446</v>
      </c>
    </row>
    <row r="2" spans="1:13" x14ac:dyDescent="0.25">
      <c r="A2" s="291" t="s">
        <v>757</v>
      </c>
    </row>
    <row r="3" spans="1:13" x14ac:dyDescent="0.25">
      <c r="A3" s="291" t="s">
        <v>448</v>
      </c>
      <c r="B3" s="291" t="s">
        <v>449</v>
      </c>
      <c r="C3" s="291" t="s">
        <v>423</v>
      </c>
      <c r="D3" s="291" t="s">
        <v>450</v>
      </c>
    </row>
    <row r="4" spans="1:13" x14ac:dyDescent="0.25">
      <c r="A4" s="291" t="s">
        <v>451</v>
      </c>
      <c r="B4" s="291">
        <v>20</v>
      </c>
      <c r="C4" s="291">
        <v>3072.24</v>
      </c>
      <c r="D4" s="291">
        <v>153.61000000000001</v>
      </c>
    </row>
    <row r="5" spans="1:13" x14ac:dyDescent="0.25">
      <c r="A5" s="291" t="s">
        <v>452</v>
      </c>
      <c r="B5" s="291">
        <v>13</v>
      </c>
      <c r="C5" s="291">
        <v>757.88</v>
      </c>
      <c r="D5" s="291">
        <v>58.3</v>
      </c>
    </row>
    <row r="6" spans="1:13" x14ac:dyDescent="0.25">
      <c r="A6" s="291" t="s">
        <v>453</v>
      </c>
      <c r="B6" s="291">
        <v>6</v>
      </c>
      <c r="C6" s="291" t="s">
        <v>454</v>
      </c>
      <c r="D6" s="291" t="s">
        <v>454</v>
      </c>
    </row>
    <row r="7" spans="1:13" x14ac:dyDescent="0.25">
      <c r="A7" s="291" t="s">
        <v>455</v>
      </c>
      <c r="B7" s="291">
        <v>26</v>
      </c>
      <c r="C7" s="291" t="s">
        <v>454</v>
      </c>
      <c r="D7" s="291" t="s">
        <v>454</v>
      </c>
    </row>
    <row r="9" spans="1:13" x14ac:dyDescent="0.25">
      <c r="A9" s="291" t="s">
        <v>456</v>
      </c>
      <c r="B9" s="291" t="s">
        <v>457</v>
      </c>
      <c r="C9" s="291" t="s">
        <v>160</v>
      </c>
      <c r="D9" s="291" t="s">
        <v>458</v>
      </c>
      <c r="E9" s="291" t="s">
        <v>459</v>
      </c>
      <c r="F9" s="291" t="s">
        <v>460</v>
      </c>
      <c r="G9" s="291" t="s">
        <v>461</v>
      </c>
      <c r="H9" s="291" t="s">
        <v>462</v>
      </c>
      <c r="I9" s="291" t="s">
        <v>463</v>
      </c>
      <c r="J9" s="291" t="s">
        <v>423</v>
      </c>
      <c r="K9" s="291" t="s">
        <v>450</v>
      </c>
      <c r="L9" s="291" t="s">
        <v>464</v>
      </c>
      <c r="M9" s="291" t="s">
        <v>758</v>
      </c>
    </row>
    <row r="10" spans="1:13" x14ac:dyDescent="0.25">
      <c r="A10" s="291">
        <v>1</v>
      </c>
      <c r="B10" s="291" t="s">
        <v>553</v>
      </c>
      <c r="C10" s="292">
        <v>44083</v>
      </c>
      <c r="G10" s="291">
        <v>400</v>
      </c>
      <c r="I10" s="291">
        <v>21</v>
      </c>
      <c r="J10" s="291">
        <v>170.7</v>
      </c>
      <c r="K10" s="291">
        <v>170.7</v>
      </c>
      <c r="L10" s="291" t="s">
        <v>467</v>
      </c>
      <c r="M10" s="291">
        <v>170.7</v>
      </c>
    </row>
    <row r="11" spans="1:13" x14ac:dyDescent="0.25">
      <c r="A11" s="291">
        <v>2</v>
      </c>
      <c r="B11" s="291" t="s">
        <v>466</v>
      </c>
      <c r="C11" s="292">
        <v>41407</v>
      </c>
      <c r="F11" s="291">
        <v>600</v>
      </c>
      <c r="G11" s="291">
        <v>600</v>
      </c>
      <c r="I11" s="291">
        <v>21</v>
      </c>
      <c r="J11" s="291">
        <v>173.19</v>
      </c>
      <c r="K11" s="291">
        <v>173.19</v>
      </c>
      <c r="L11" s="291" t="s">
        <v>467</v>
      </c>
      <c r="M11" s="291">
        <v>173.19</v>
      </c>
    </row>
    <row r="12" spans="1:13" x14ac:dyDescent="0.25">
      <c r="A12" s="291">
        <v>3</v>
      </c>
      <c r="B12" s="291" t="s">
        <v>469</v>
      </c>
      <c r="C12" s="292">
        <v>38790</v>
      </c>
      <c r="F12" s="291">
        <v>400</v>
      </c>
      <c r="G12" s="291">
        <v>400</v>
      </c>
      <c r="I12" s="291">
        <v>17</v>
      </c>
      <c r="J12" s="291">
        <v>143.79</v>
      </c>
      <c r="K12" s="291">
        <v>143.79</v>
      </c>
      <c r="L12" s="291" t="s">
        <v>467</v>
      </c>
      <c r="M12" s="291">
        <v>143.79</v>
      </c>
    </row>
    <row r="13" spans="1:13" x14ac:dyDescent="0.25">
      <c r="A13" s="291">
        <v>4</v>
      </c>
      <c r="B13" s="291" t="s">
        <v>712</v>
      </c>
      <c r="C13" s="292">
        <v>44902</v>
      </c>
      <c r="G13" s="291">
        <v>400</v>
      </c>
      <c r="I13" s="291">
        <v>21</v>
      </c>
      <c r="J13" s="291">
        <v>144.94999999999999</v>
      </c>
      <c r="K13" s="291">
        <v>144.94999999999999</v>
      </c>
      <c r="L13" s="291" t="s">
        <v>467</v>
      </c>
      <c r="M13" s="291">
        <v>144.94999999999999</v>
      </c>
    </row>
    <row r="14" spans="1:13" x14ac:dyDescent="0.25">
      <c r="A14" s="291">
        <v>5</v>
      </c>
      <c r="B14" s="291" t="s">
        <v>471</v>
      </c>
      <c r="C14" s="292">
        <v>42534</v>
      </c>
      <c r="F14" s="291">
        <v>600</v>
      </c>
      <c r="G14" s="291">
        <v>600</v>
      </c>
      <c r="I14" s="291">
        <v>16</v>
      </c>
      <c r="J14" s="291">
        <v>163.96</v>
      </c>
      <c r="K14" s="291">
        <v>163.96</v>
      </c>
      <c r="L14" s="291" t="s">
        <v>467</v>
      </c>
      <c r="M14" s="291">
        <v>163.96</v>
      </c>
    </row>
    <row r="15" spans="1:13" x14ac:dyDescent="0.25">
      <c r="A15" s="291">
        <v>6</v>
      </c>
      <c r="B15" s="291" t="s">
        <v>472</v>
      </c>
      <c r="C15" s="292">
        <v>38412</v>
      </c>
      <c r="F15" s="291">
        <v>600</v>
      </c>
      <c r="G15" s="291">
        <v>600</v>
      </c>
      <c r="I15" s="291">
        <v>14</v>
      </c>
      <c r="J15" s="291">
        <v>127.83</v>
      </c>
      <c r="K15" s="291">
        <v>127.83</v>
      </c>
      <c r="L15" s="291" t="s">
        <v>476</v>
      </c>
      <c r="M15" s="291">
        <v>127.83</v>
      </c>
    </row>
    <row r="16" spans="1:13" x14ac:dyDescent="0.25">
      <c r="A16" s="291">
        <v>7</v>
      </c>
      <c r="B16" s="291" t="s">
        <v>734</v>
      </c>
      <c r="C16" s="292">
        <v>45097</v>
      </c>
      <c r="G16" s="291">
        <v>600</v>
      </c>
      <c r="I16" s="291">
        <v>21</v>
      </c>
      <c r="J16" s="291">
        <v>182.32</v>
      </c>
      <c r="K16" s="291">
        <v>182.32</v>
      </c>
      <c r="L16" s="291" t="s">
        <v>467</v>
      </c>
      <c r="M16" s="291">
        <v>182.32</v>
      </c>
    </row>
    <row r="17" spans="1:13" x14ac:dyDescent="0.25">
      <c r="A17" s="291">
        <v>8</v>
      </c>
      <c r="B17" s="291" t="s">
        <v>570</v>
      </c>
      <c r="C17" s="292">
        <v>38257</v>
      </c>
      <c r="F17" s="291">
        <v>600</v>
      </c>
      <c r="G17" s="291">
        <v>600</v>
      </c>
      <c r="I17" s="291">
        <v>21</v>
      </c>
      <c r="J17" s="291">
        <v>171.77</v>
      </c>
      <c r="K17" s="291">
        <v>171.77</v>
      </c>
      <c r="L17" s="291" t="s">
        <v>467</v>
      </c>
      <c r="M17" s="291">
        <v>171.77</v>
      </c>
    </row>
    <row r="18" spans="1:13" x14ac:dyDescent="0.25">
      <c r="A18" s="291">
        <v>9</v>
      </c>
      <c r="B18" s="291" t="s">
        <v>542</v>
      </c>
      <c r="C18" s="292">
        <v>44018</v>
      </c>
      <c r="F18" s="291">
        <v>400</v>
      </c>
      <c r="I18" s="291">
        <v>14</v>
      </c>
      <c r="J18" s="291">
        <v>115.84</v>
      </c>
      <c r="K18" s="291">
        <v>115.84</v>
      </c>
      <c r="L18" s="291" t="s">
        <v>476</v>
      </c>
      <c r="M18" s="291">
        <v>115.84</v>
      </c>
    </row>
    <row r="19" spans="1:13" x14ac:dyDescent="0.25">
      <c r="A19" s="291">
        <v>10</v>
      </c>
      <c r="B19" s="291" t="s">
        <v>625</v>
      </c>
      <c r="C19" s="292">
        <v>44414</v>
      </c>
      <c r="G19" s="291">
        <v>300</v>
      </c>
      <c r="I19" s="291">
        <v>0</v>
      </c>
      <c r="J19" s="291">
        <v>0</v>
      </c>
      <c r="K19" s="291">
        <v>0</v>
      </c>
      <c r="L19" s="291" t="s">
        <v>476</v>
      </c>
      <c r="M19" s="291">
        <v>0</v>
      </c>
    </row>
    <row r="20" spans="1:13" x14ac:dyDescent="0.25">
      <c r="A20" s="291">
        <v>11</v>
      </c>
      <c r="B20" s="291" t="s">
        <v>477</v>
      </c>
      <c r="C20" s="292">
        <v>39084</v>
      </c>
      <c r="F20" s="291">
        <v>400</v>
      </c>
      <c r="G20" s="291">
        <v>400</v>
      </c>
      <c r="I20" s="291">
        <v>17</v>
      </c>
      <c r="J20" s="291">
        <v>146.31</v>
      </c>
      <c r="K20" s="291">
        <v>146.31</v>
      </c>
      <c r="L20" s="291" t="s">
        <v>467</v>
      </c>
      <c r="M20" s="291">
        <v>146.31</v>
      </c>
    </row>
    <row r="21" spans="1:13" x14ac:dyDescent="0.25">
      <c r="A21" s="291">
        <v>12</v>
      </c>
      <c r="B21" s="291" t="s">
        <v>478</v>
      </c>
      <c r="C21" s="292">
        <v>43003</v>
      </c>
      <c r="F21" s="291">
        <v>400</v>
      </c>
      <c r="G21" s="291">
        <v>400</v>
      </c>
      <c r="I21" s="291">
        <v>17</v>
      </c>
      <c r="J21" s="291">
        <v>140.24</v>
      </c>
      <c r="K21" s="291">
        <v>140.24</v>
      </c>
      <c r="L21" s="291" t="s">
        <v>467</v>
      </c>
      <c r="M21" s="291">
        <v>140.24</v>
      </c>
    </row>
    <row r="22" spans="1:13" x14ac:dyDescent="0.25">
      <c r="A22" s="291">
        <v>13</v>
      </c>
      <c r="B22" s="291" t="s">
        <v>479</v>
      </c>
      <c r="C22" s="292">
        <v>41162</v>
      </c>
      <c r="F22" s="291">
        <v>400</v>
      </c>
      <c r="G22" s="291">
        <v>400</v>
      </c>
      <c r="I22" s="291">
        <v>20</v>
      </c>
      <c r="J22" s="291">
        <v>156.37</v>
      </c>
      <c r="K22" s="291">
        <v>156.37</v>
      </c>
      <c r="L22" s="291" t="s">
        <v>467</v>
      </c>
      <c r="M22" s="291">
        <v>156.37</v>
      </c>
    </row>
    <row r="23" spans="1:13" x14ac:dyDescent="0.25">
      <c r="A23" s="291">
        <v>14</v>
      </c>
      <c r="B23" s="291" t="s">
        <v>571</v>
      </c>
      <c r="C23" s="292">
        <v>44153</v>
      </c>
      <c r="F23" s="291">
        <v>600</v>
      </c>
      <c r="G23" s="291">
        <v>600</v>
      </c>
      <c r="I23" s="291">
        <v>21</v>
      </c>
      <c r="J23" s="291">
        <v>155.12</v>
      </c>
      <c r="K23" s="291">
        <v>155.12</v>
      </c>
      <c r="L23" s="291" t="s">
        <v>467</v>
      </c>
      <c r="M23" s="291">
        <v>155.12</v>
      </c>
    </row>
    <row r="24" spans="1:13" x14ac:dyDescent="0.25">
      <c r="A24" s="291">
        <v>15</v>
      </c>
      <c r="B24" s="291" t="s">
        <v>563</v>
      </c>
      <c r="C24" s="292">
        <v>44116</v>
      </c>
      <c r="G24" s="291">
        <v>300</v>
      </c>
      <c r="I24" s="291">
        <v>0</v>
      </c>
      <c r="J24" s="291">
        <v>0</v>
      </c>
      <c r="K24" s="291">
        <v>0</v>
      </c>
      <c r="L24" s="291" t="s">
        <v>476</v>
      </c>
      <c r="M24" s="291">
        <v>0</v>
      </c>
    </row>
    <row r="25" spans="1:13" x14ac:dyDescent="0.25">
      <c r="A25" s="291">
        <v>16</v>
      </c>
      <c r="B25" s="291" t="s">
        <v>666</v>
      </c>
      <c r="C25" s="292">
        <v>44439</v>
      </c>
      <c r="G25" s="291">
        <v>400</v>
      </c>
      <c r="I25" s="291">
        <v>16</v>
      </c>
      <c r="J25" s="291">
        <v>130.36000000000001</v>
      </c>
      <c r="K25" s="291">
        <v>130.36000000000001</v>
      </c>
      <c r="L25" s="291" t="s">
        <v>467</v>
      </c>
      <c r="M25" s="291">
        <v>130.36000000000001</v>
      </c>
    </row>
    <row r="26" spans="1:13" x14ac:dyDescent="0.25">
      <c r="A26" s="291">
        <v>17</v>
      </c>
      <c r="B26" s="291" t="s">
        <v>693</v>
      </c>
      <c r="C26" s="292">
        <v>44782</v>
      </c>
      <c r="G26" s="291">
        <v>400</v>
      </c>
      <c r="I26" s="291">
        <v>21</v>
      </c>
      <c r="J26" s="291">
        <v>171.47</v>
      </c>
      <c r="K26" s="291">
        <v>171.47</v>
      </c>
      <c r="L26" s="291" t="s">
        <v>467</v>
      </c>
      <c r="M26" s="291">
        <v>171.47</v>
      </c>
    </row>
    <row r="27" spans="1:13" x14ac:dyDescent="0.25">
      <c r="A27" s="291">
        <v>18</v>
      </c>
      <c r="B27" s="291" t="s">
        <v>482</v>
      </c>
      <c r="C27" s="292">
        <v>36578</v>
      </c>
      <c r="F27" s="291">
        <v>400</v>
      </c>
      <c r="G27" s="291">
        <v>400</v>
      </c>
      <c r="I27" s="291">
        <v>16</v>
      </c>
      <c r="J27" s="291">
        <v>133.35</v>
      </c>
      <c r="K27" s="291">
        <v>133.35</v>
      </c>
      <c r="L27" s="291" t="s">
        <v>467</v>
      </c>
      <c r="M27" s="291">
        <v>133.35</v>
      </c>
    </row>
    <row r="28" spans="1:13" x14ac:dyDescent="0.25">
      <c r="A28" s="291">
        <v>19</v>
      </c>
      <c r="B28" s="291" t="s">
        <v>598</v>
      </c>
      <c r="C28" s="292">
        <v>44369</v>
      </c>
      <c r="G28" s="291">
        <v>600</v>
      </c>
      <c r="I28" s="291">
        <v>20</v>
      </c>
      <c r="J28" s="291">
        <v>139.05000000000001</v>
      </c>
      <c r="K28" s="291">
        <v>139.05000000000001</v>
      </c>
      <c r="L28" s="291" t="s">
        <v>467</v>
      </c>
      <c r="M28" s="291">
        <v>139.05000000000001</v>
      </c>
    </row>
    <row r="29" spans="1:13" x14ac:dyDescent="0.25">
      <c r="A29" s="291">
        <v>20</v>
      </c>
      <c r="B29" s="291" t="s">
        <v>483</v>
      </c>
      <c r="C29" s="292">
        <v>42856</v>
      </c>
      <c r="F29" s="291">
        <v>600</v>
      </c>
      <c r="G29" s="291">
        <v>600</v>
      </c>
      <c r="I29" s="291">
        <v>20</v>
      </c>
      <c r="J29" s="291">
        <v>171.8</v>
      </c>
      <c r="K29" s="291">
        <v>171.8</v>
      </c>
      <c r="L29" s="291" t="s">
        <v>467</v>
      </c>
      <c r="M29" s="291">
        <v>171.8</v>
      </c>
    </row>
    <row r="30" spans="1:13" x14ac:dyDescent="0.25">
      <c r="A30" s="291">
        <v>21</v>
      </c>
      <c r="B30" s="291" t="s">
        <v>484</v>
      </c>
      <c r="C30" s="292">
        <v>36950</v>
      </c>
      <c r="F30" s="291">
        <v>400</v>
      </c>
      <c r="G30" s="291">
        <v>400</v>
      </c>
      <c r="I30" s="291">
        <v>19</v>
      </c>
      <c r="J30" s="291">
        <v>74.680000000000007</v>
      </c>
      <c r="K30" s="291">
        <v>74.680000000000007</v>
      </c>
      <c r="L30" s="291" t="s">
        <v>476</v>
      </c>
      <c r="M30" s="291">
        <v>74.680000000000007</v>
      </c>
    </row>
    <row r="31" spans="1:13" x14ac:dyDescent="0.25">
      <c r="A31" s="291">
        <v>22</v>
      </c>
      <c r="B31" s="291" t="s">
        <v>759</v>
      </c>
      <c r="C31" s="292">
        <v>45189</v>
      </c>
      <c r="G31" s="291">
        <v>400</v>
      </c>
      <c r="H31" s="291">
        <v>40</v>
      </c>
      <c r="I31" s="291">
        <v>8</v>
      </c>
      <c r="J31" s="291">
        <v>64.849999999999994</v>
      </c>
      <c r="K31" s="291">
        <v>64.849999999999994</v>
      </c>
      <c r="L31" s="291" t="s">
        <v>476</v>
      </c>
      <c r="M31" s="291">
        <v>64.849999999999994</v>
      </c>
    </row>
    <row r="32" spans="1:13" x14ac:dyDescent="0.25">
      <c r="A32" s="291">
        <v>23</v>
      </c>
      <c r="B32" s="291" t="s">
        <v>487</v>
      </c>
      <c r="C32" s="292">
        <v>39150</v>
      </c>
      <c r="F32" s="291">
        <v>400</v>
      </c>
      <c r="G32" s="291">
        <v>400</v>
      </c>
      <c r="I32" s="291">
        <v>14</v>
      </c>
      <c r="J32" s="291">
        <v>82.79</v>
      </c>
      <c r="K32" s="291">
        <v>82.79</v>
      </c>
      <c r="L32" s="291" t="s">
        <v>476</v>
      </c>
      <c r="M32" s="291">
        <v>82.79</v>
      </c>
    </row>
    <row r="33" spans="1:13" x14ac:dyDescent="0.25">
      <c r="A33" s="291">
        <v>24</v>
      </c>
      <c r="B33" s="291" t="s">
        <v>629</v>
      </c>
      <c r="C33" s="292">
        <v>44468</v>
      </c>
      <c r="G33" s="291">
        <v>400</v>
      </c>
      <c r="I33" s="291">
        <v>7</v>
      </c>
      <c r="J33" s="291">
        <v>57.14</v>
      </c>
      <c r="K33" s="291">
        <v>57.14</v>
      </c>
      <c r="L33" s="291" t="s">
        <v>476</v>
      </c>
      <c r="M33" s="291">
        <v>57.14</v>
      </c>
    </row>
    <row r="34" spans="1:13" x14ac:dyDescent="0.25">
      <c r="A34" s="291">
        <v>25</v>
      </c>
      <c r="B34" s="291" t="s">
        <v>488</v>
      </c>
      <c r="C34" s="292">
        <v>43778</v>
      </c>
      <c r="F34" s="291">
        <v>400</v>
      </c>
      <c r="G34" s="291">
        <v>400</v>
      </c>
      <c r="I34" s="291">
        <v>13</v>
      </c>
      <c r="J34" s="291">
        <v>107.15</v>
      </c>
      <c r="K34" s="291">
        <v>107.15</v>
      </c>
      <c r="L34" s="291" t="s">
        <v>476</v>
      </c>
      <c r="M34" s="291">
        <v>107.15</v>
      </c>
    </row>
    <row r="35" spans="1:13" x14ac:dyDescent="0.25">
      <c r="A35" s="291">
        <v>26</v>
      </c>
      <c r="B35" s="291" t="s">
        <v>489</v>
      </c>
      <c r="C35" s="292">
        <v>36704</v>
      </c>
      <c r="F35" s="291">
        <v>400</v>
      </c>
      <c r="G35" s="291">
        <v>400</v>
      </c>
      <c r="I35" s="291">
        <v>19</v>
      </c>
      <c r="J35" s="291">
        <v>135.87</v>
      </c>
      <c r="K35" s="291">
        <v>135.87</v>
      </c>
      <c r="L35" s="291" t="s">
        <v>467</v>
      </c>
      <c r="M35" s="291">
        <v>135.87</v>
      </c>
    </row>
    <row r="36" spans="1:13" x14ac:dyDescent="0.25">
      <c r="A36" s="291">
        <v>27</v>
      </c>
      <c r="B36" s="291" t="s">
        <v>760</v>
      </c>
      <c r="C36" s="292">
        <v>45175</v>
      </c>
      <c r="G36" s="291">
        <v>400</v>
      </c>
      <c r="I36" s="291">
        <v>17</v>
      </c>
      <c r="J36" s="291">
        <v>138.16</v>
      </c>
      <c r="K36" s="291">
        <v>138.16</v>
      </c>
      <c r="L36" s="291" t="s">
        <v>467</v>
      </c>
      <c r="M36" s="291">
        <v>138.16</v>
      </c>
    </row>
    <row r="37" spans="1:13" x14ac:dyDescent="0.25">
      <c r="A37" s="291">
        <v>28</v>
      </c>
      <c r="B37" s="291" t="s">
        <v>690</v>
      </c>
      <c r="C37" s="292">
        <v>44748</v>
      </c>
      <c r="G37" s="291">
        <v>200</v>
      </c>
      <c r="I37" s="291">
        <v>0</v>
      </c>
      <c r="J37" s="291">
        <v>0</v>
      </c>
      <c r="K37" s="291">
        <v>0</v>
      </c>
      <c r="L37" s="291" t="s">
        <v>476</v>
      </c>
      <c r="M37" s="291">
        <v>0</v>
      </c>
    </row>
    <row r="38" spans="1:13" x14ac:dyDescent="0.25">
      <c r="A38" s="291">
        <v>29</v>
      </c>
      <c r="B38" s="291" t="s">
        <v>491</v>
      </c>
      <c r="C38" s="292">
        <v>39664</v>
      </c>
      <c r="F38" s="291">
        <v>400</v>
      </c>
      <c r="G38" s="291">
        <v>400</v>
      </c>
      <c r="I38" s="291">
        <v>16</v>
      </c>
      <c r="J38" s="291">
        <v>111.6</v>
      </c>
      <c r="K38" s="291">
        <v>111.6</v>
      </c>
      <c r="L38" s="291" t="s">
        <v>476</v>
      </c>
      <c r="M38" s="291">
        <v>111.6</v>
      </c>
    </row>
    <row r="39" spans="1:13" x14ac:dyDescent="0.25">
      <c r="A39" s="291">
        <v>30</v>
      </c>
      <c r="B39" s="291" t="s">
        <v>492</v>
      </c>
      <c r="C39" s="292">
        <v>41115</v>
      </c>
      <c r="F39" s="291">
        <v>500</v>
      </c>
      <c r="G39" s="291">
        <v>500</v>
      </c>
      <c r="I39" s="291">
        <v>3</v>
      </c>
      <c r="J39" s="291">
        <v>16</v>
      </c>
      <c r="K39" s="291">
        <v>16</v>
      </c>
      <c r="L39" s="291" t="s">
        <v>476</v>
      </c>
      <c r="M39" s="291">
        <v>16</v>
      </c>
    </row>
    <row r="40" spans="1:13" x14ac:dyDescent="0.25">
      <c r="A40" s="291">
        <v>31</v>
      </c>
      <c r="B40" s="291" t="s">
        <v>493</v>
      </c>
      <c r="C40" s="292">
        <v>39476</v>
      </c>
      <c r="F40" s="291">
        <v>600</v>
      </c>
      <c r="G40" s="291">
        <v>600</v>
      </c>
      <c r="I40" s="291">
        <v>15</v>
      </c>
      <c r="J40" s="291">
        <v>131.49</v>
      </c>
      <c r="K40" s="291">
        <v>131.49</v>
      </c>
      <c r="L40" s="291" t="s">
        <v>467</v>
      </c>
      <c r="M40" s="291">
        <v>131.49</v>
      </c>
    </row>
    <row r="41" spans="1:13" x14ac:dyDescent="0.25">
      <c r="A41" s="291">
        <v>32</v>
      </c>
      <c r="B41" s="291" t="s">
        <v>503</v>
      </c>
      <c r="C41" s="292">
        <v>42856</v>
      </c>
      <c r="E41" s="291" t="s">
        <v>349</v>
      </c>
      <c r="F41" s="291">
        <v>500</v>
      </c>
      <c r="G41" s="291">
        <v>500</v>
      </c>
      <c r="I41" s="291">
        <v>0</v>
      </c>
      <c r="J41" s="291">
        <v>0</v>
      </c>
      <c r="K41" s="291">
        <v>0</v>
      </c>
      <c r="L41" s="291" t="s">
        <v>476</v>
      </c>
      <c r="M41" s="291">
        <v>0</v>
      </c>
    </row>
    <row r="42" spans="1:13" x14ac:dyDescent="0.25">
      <c r="A42" s="291">
        <v>33</v>
      </c>
      <c r="B42" s="291" t="s">
        <v>496</v>
      </c>
      <c r="C42" s="292">
        <v>41030</v>
      </c>
      <c r="F42" s="291">
        <v>400</v>
      </c>
      <c r="G42" s="291">
        <v>400</v>
      </c>
      <c r="I42" s="291">
        <v>24</v>
      </c>
      <c r="J42" s="291">
        <v>171.97</v>
      </c>
      <c r="K42" s="291">
        <v>171.97</v>
      </c>
      <c r="L42" s="291" t="s">
        <v>467</v>
      </c>
      <c r="M42" s="291">
        <v>171.97</v>
      </c>
    </row>
    <row r="43" spans="1:13" x14ac:dyDescent="0.25">
      <c r="J43" s="291">
        <f>SUM(J10:J42)</f>
        <v>3830.1199999999994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1468-D457-4578-B551-04F6596C8398}">
  <dimension ref="A1:R45"/>
  <sheetViews>
    <sheetView topLeftCell="A19" workbookViewId="0">
      <selection activeCell="J46" sqref="J46"/>
    </sheetView>
  </sheetViews>
  <sheetFormatPr defaultColWidth="8.83203125" defaultRowHeight="15" x14ac:dyDescent="0.25"/>
  <cols>
    <col min="1" max="16384" width="8.83203125" style="293"/>
  </cols>
  <sheetData>
    <row r="1" spans="1:13" x14ac:dyDescent="0.25">
      <c r="A1" s="293" t="s">
        <v>446</v>
      </c>
    </row>
    <row r="2" spans="1:13" x14ac:dyDescent="0.25">
      <c r="A2" s="293" t="s">
        <v>765</v>
      </c>
    </row>
    <row r="3" spans="1:13" x14ac:dyDescent="0.25">
      <c r="A3" s="293" t="s">
        <v>448</v>
      </c>
      <c r="B3" s="293" t="s">
        <v>449</v>
      </c>
      <c r="C3" s="293" t="s">
        <v>423</v>
      </c>
      <c r="D3" s="293" t="s">
        <v>450</v>
      </c>
    </row>
    <row r="4" spans="1:13" x14ac:dyDescent="0.25">
      <c r="A4" s="293" t="s">
        <v>451</v>
      </c>
      <c r="B4" s="293">
        <v>22</v>
      </c>
      <c r="C4" s="293">
        <v>3572.94</v>
      </c>
      <c r="D4" s="293">
        <v>162.41</v>
      </c>
    </row>
    <row r="5" spans="1:13" x14ac:dyDescent="0.25">
      <c r="A5" s="293" t="s">
        <v>452</v>
      </c>
      <c r="B5" s="293">
        <v>12</v>
      </c>
      <c r="C5" s="293">
        <v>635.75</v>
      </c>
      <c r="D5" s="293">
        <v>52.98</v>
      </c>
    </row>
    <row r="6" spans="1:13" x14ac:dyDescent="0.25">
      <c r="A6" s="293" t="s">
        <v>453</v>
      </c>
      <c r="B6" s="293">
        <v>5</v>
      </c>
      <c r="C6" s="293" t="s">
        <v>454</v>
      </c>
      <c r="D6" s="293" t="s">
        <v>454</v>
      </c>
    </row>
    <row r="7" spans="1:13" x14ac:dyDescent="0.25">
      <c r="A7" s="293" t="s">
        <v>455</v>
      </c>
      <c r="B7" s="293">
        <v>27</v>
      </c>
      <c r="C7" s="293" t="s">
        <v>454</v>
      </c>
      <c r="D7" s="293" t="s">
        <v>454</v>
      </c>
    </row>
    <row r="9" spans="1:13" x14ac:dyDescent="0.25">
      <c r="A9" s="293" t="s">
        <v>456</v>
      </c>
      <c r="B9" s="293" t="s">
        <v>457</v>
      </c>
      <c r="C9" s="293" t="s">
        <v>160</v>
      </c>
      <c r="D9" s="293" t="s">
        <v>458</v>
      </c>
      <c r="E9" s="293" t="s">
        <v>459</v>
      </c>
      <c r="F9" s="293" t="s">
        <v>460</v>
      </c>
      <c r="G9" s="293" t="s">
        <v>461</v>
      </c>
      <c r="H9" s="293" t="s">
        <v>462</v>
      </c>
      <c r="I9" s="293" t="s">
        <v>463</v>
      </c>
      <c r="J9" s="293" t="s">
        <v>423</v>
      </c>
      <c r="K9" s="293" t="s">
        <v>450</v>
      </c>
      <c r="L9" s="293" t="s">
        <v>464</v>
      </c>
      <c r="M9" s="293" t="s">
        <v>766</v>
      </c>
    </row>
    <row r="10" spans="1:13" x14ac:dyDescent="0.25">
      <c r="A10" s="293">
        <v>1</v>
      </c>
      <c r="B10" s="293" t="s">
        <v>553</v>
      </c>
      <c r="C10" s="294">
        <v>44083</v>
      </c>
      <c r="G10" s="293">
        <v>400</v>
      </c>
      <c r="I10" s="293">
        <v>22</v>
      </c>
      <c r="J10" s="293">
        <v>184.42</v>
      </c>
      <c r="K10" s="293">
        <v>184.42</v>
      </c>
      <c r="L10" s="293" t="s">
        <v>467</v>
      </c>
      <c r="M10" s="293">
        <v>184.42</v>
      </c>
    </row>
    <row r="11" spans="1:13" x14ac:dyDescent="0.25">
      <c r="A11" s="293">
        <v>2</v>
      </c>
      <c r="B11" s="293" t="s">
        <v>466</v>
      </c>
      <c r="C11" s="294">
        <v>41407</v>
      </c>
      <c r="F11" s="293">
        <v>600</v>
      </c>
      <c r="G11" s="293">
        <v>600</v>
      </c>
      <c r="I11" s="293">
        <v>21</v>
      </c>
      <c r="J11" s="293">
        <v>166.24</v>
      </c>
      <c r="K11" s="293">
        <v>166.24</v>
      </c>
      <c r="L11" s="293" t="s">
        <v>467</v>
      </c>
      <c r="M11" s="293">
        <v>166.24</v>
      </c>
    </row>
    <row r="12" spans="1:13" x14ac:dyDescent="0.25">
      <c r="A12" s="293">
        <v>3</v>
      </c>
      <c r="B12" s="293" t="s">
        <v>469</v>
      </c>
      <c r="C12" s="294">
        <v>38790</v>
      </c>
      <c r="F12" s="293">
        <v>400</v>
      </c>
      <c r="G12" s="293">
        <v>400</v>
      </c>
      <c r="I12" s="293">
        <v>15</v>
      </c>
      <c r="J12" s="293">
        <v>124.07</v>
      </c>
      <c r="K12" s="293">
        <v>124.07</v>
      </c>
      <c r="L12" s="293" t="s">
        <v>476</v>
      </c>
      <c r="M12" s="293">
        <v>124.07</v>
      </c>
    </row>
    <row r="13" spans="1:13" x14ac:dyDescent="0.25">
      <c r="A13" s="293">
        <v>4</v>
      </c>
      <c r="B13" s="293" t="s">
        <v>767</v>
      </c>
      <c r="C13" s="294">
        <v>45224</v>
      </c>
      <c r="G13" s="293">
        <v>400</v>
      </c>
      <c r="I13" s="293">
        <v>4</v>
      </c>
      <c r="J13" s="293">
        <v>27.53</v>
      </c>
      <c r="K13" s="293">
        <v>27.53</v>
      </c>
      <c r="L13" s="293" t="s">
        <v>476</v>
      </c>
      <c r="M13" s="293">
        <v>27.53</v>
      </c>
    </row>
    <row r="14" spans="1:13" x14ac:dyDescent="0.25">
      <c r="A14" s="293">
        <v>5</v>
      </c>
      <c r="B14" s="293" t="s">
        <v>712</v>
      </c>
      <c r="C14" s="294">
        <v>44902</v>
      </c>
      <c r="G14" s="293">
        <v>400</v>
      </c>
      <c r="I14" s="293">
        <v>20</v>
      </c>
      <c r="J14" s="293">
        <v>137.72999999999999</v>
      </c>
      <c r="K14" s="293">
        <v>137.72999999999999</v>
      </c>
      <c r="L14" s="293" t="s">
        <v>467</v>
      </c>
      <c r="M14" s="293">
        <v>137.72999999999999</v>
      </c>
    </row>
    <row r="15" spans="1:13" x14ac:dyDescent="0.25">
      <c r="A15" s="293">
        <v>6</v>
      </c>
      <c r="B15" s="293" t="s">
        <v>471</v>
      </c>
      <c r="C15" s="294">
        <v>42534</v>
      </c>
      <c r="F15" s="293">
        <v>600</v>
      </c>
      <c r="G15" s="293">
        <v>600</v>
      </c>
      <c r="I15" s="293">
        <v>18</v>
      </c>
      <c r="J15" s="293">
        <v>185.07</v>
      </c>
      <c r="K15" s="293">
        <v>185.07</v>
      </c>
      <c r="L15" s="293" t="s">
        <v>467</v>
      </c>
      <c r="M15" s="293">
        <v>185.07</v>
      </c>
    </row>
    <row r="16" spans="1:13" x14ac:dyDescent="0.25">
      <c r="A16" s="293">
        <v>7</v>
      </c>
      <c r="B16" s="293" t="s">
        <v>472</v>
      </c>
      <c r="C16" s="294">
        <v>38412</v>
      </c>
      <c r="F16" s="293">
        <v>600</v>
      </c>
      <c r="G16" s="293">
        <v>600</v>
      </c>
      <c r="I16" s="293">
        <v>17</v>
      </c>
      <c r="J16" s="293">
        <v>159.59</v>
      </c>
      <c r="K16" s="293">
        <v>159.59</v>
      </c>
      <c r="L16" s="293" t="s">
        <v>467</v>
      </c>
      <c r="M16" s="293">
        <v>159.59</v>
      </c>
    </row>
    <row r="17" spans="1:18" x14ac:dyDescent="0.25">
      <c r="A17" s="293">
        <v>8</v>
      </c>
      <c r="B17" s="293" t="s">
        <v>570</v>
      </c>
      <c r="C17" s="294">
        <v>38257</v>
      </c>
      <c r="F17" s="293">
        <v>600</v>
      </c>
      <c r="G17" s="293">
        <v>600</v>
      </c>
      <c r="I17" s="293">
        <v>22</v>
      </c>
      <c r="J17" s="293">
        <v>180.75</v>
      </c>
      <c r="K17" s="293">
        <v>180.75</v>
      </c>
      <c r="L17" s="293" t="s">
        <v>467</v>
      </c>
      <c r="M17" s="293">
        <v>180.75</v>
      </c>
    </row>
    <row r="18" spans="1:18" x14ac:dyDescent="0.25">
      <c r="A18" s="293">
        <v>9</v>
      </c>
      <c r="B18" s="293" t="s">
        <v>768</v>
      </c>
      <c r="C18" s="294">
        <v>45202</v>
      </c>
      <c r="G18" s="293">
        <v>600</v>
      </c>
      <c r="I18" s="293">
        <v>21</v>
      </c>
      <c r="J18" s="293">
        <v>172.41</v>
      </c>
      <c r="K18" s="293">
        <v>172.41</v>
      </c>
      <c r="L18" s="293" t="s">
        <v>467</v>
      </c>
      <c r="M18" s="293">
        <v>172.41</v>
      </c>
    </row>
    <row r="19" spans="1:18" x14ac:dyDescent="0.25">
      <c r="A19" s="293">
        <v>10</v>
      </c>
      <c r="B19" s="293" t="s">
        <v>542</v>
      </c>
      <c r="C19" s="294">
        <v>44018</v>
      </c>
      <c r="F19" s="293">
        <v>400</v>
      </c>
      <c r="I19" s="293">
        <v>15</v>
      </c>
      <c r="J19" s="293">
        <v>130.05000000000001</v>
      </c>
      <c r="K19" s="293">
        <v>130.05000000000001</v>
      </c>
      <c r="L19" s="293" t="s">
        <v>467</v>
      </c>
      <c r="M19" s="293">
        <v>130.05000000000001</v>
      </c>
    </row>
    <row r="20" spans="1:18" x14ac:dyDescent="0.25">
      <c r="A20" s="293">
        <v>11</v>
      </c>
      <c r="B20" s="293" t="s">
        <v>625</v>
      </c>
      <c r="C20" s="294">
        <v>44414</v>
      </c>
      <c r="G20" s="293">
        <v>300</v>
      </c>
      <c r="I20" s="293">
        <v>0</v>
      </c>
      <c r="J20" s="293">
        <v>0</v>
      </c>
      <c r="K20" s="293">
        <v>0</v>
      </c>
      <c r="L20" s="293" t="s">
        <v>476</v>
      </c>
      <c r="M20" s="293">
        <v>0</v>
      </c>
    </row>
    <row r="21" spans="1:18" x14ac:dyDescent="0.25">
      <c r="A21" s="293">
        <v>12</v>
      </c>
      <c r="B21" s="293" t="s">
        <v>477</v>
      </c>
      <c r="C21" s="294">
        <v>39084</v>
      </c>
      <c r="F21" s="293">
        <v>400</v>
      </c>
      <c r="G21" s="293">
        <v>400</v>
      </c>
      <c r="I21" s="293">
        <v>17</v>
      </c>
      <c r="J21" s="293">
        <v>146.66999999999999</v>
      </c>
      <c r="K21" s="293">
        <v>146.66999999999999</v>
      </c>
      <c r="L21" s="293" t="s">
        <v>467</v>
      </c>
      <c r="M21" s="293">
        <v>146.66999999999999</v>
      </c>
    </row>
    <row r="22" spans="1:18" x14ac:dyDescent="0.25">
      <c r="A22" s="293">
        <v>13</v>
      </c>
      <c r="B22" s="293" t="s">
        <v>478</v>
      </c>
      <c r="C22" s="294">
        <v>43003</v>
      </c>
      <c r="F22" s="293">
        <v>400</v>
      </c>
      <c r="G22" s="293">
        <v>400</v>
      </c>
      <c r="I22" s="293">
        <v>18</v>
      </c>
      <c r="J22" s="293">
        <v>152.85</v>
      </c>
      <c r="K22" s="293">
        <v>152.85</v>
      </c>
      <c r="L22" s="293" t="s">
        <v>467</v>
      </c>
      <c r="M22" s="293">
        <v>152.85</v>
      </c>
    </row>
    <row r="23" spans="1:18" x14ac:dyDescent="0.25">
      <c r="A23" s="293">
        <v>14</v>
      </c>
      <c r="B23" s="293" t="s">
        <v>479</v>
      </c>
      <c r="C23" s="294">
        <v>41162</v>
      </c>
      <c r="F23" s="293">
        <v>400</v>
      </c>
      <c r="G23" s="293">
        <v>400</v>
      </c>
      <c r="I23" s="293">
        <v>22</v>
      </c>
      <c r="J23" s="293">
        <v>173.51</v>
      </c>
      <c r="K23" s="293">
        <v>173.51</v>
      </c>
      <c r="L23" s="293" t="s">
        <v>467</v>
      </c>
      <c r="M23" s="293">
        <v>173.51</v>
      </c>
    </row>
    <row r="24" spans="1:18" x14ac:dyDescent="0.25">
      <c r="A24" s="293">
        <v>15</v>
      </c>
      <c r="B24" s="293" t="s">
        <v>571</v>
      </c>
      <c r="C24" s="294">
        <v>44153</v>
      </c>
      <c r="F24" s="293">
        <v>600</v>
      </c>
      <c r="G24" s="293">
        <v>600</v>
      </c>
      <c r="I24" s="293">
        <v>23</v>
      </c>
      <c r="J24" s="293">
        <v>185.66</v>
      </c>
      <c r="K24" s="293">
        <v>185.66</v>
      </c>
      <c r="L24" s="293" t="s">
        <v>467</v>
      </c>
      <c r="M24" s="293">
        <v>185.66</v>
      </c>
    </row>
    <row r="25" spans="1:18" x14ac:dyDescent="0.25">
      <c r="A25" s="293">
        <v>16</v>
      </c>
      <c r="B25" s="293" t="s">
        <v>563</v>
      </c>
      <c r="C25" s="294">
        <v>44116</v>
      </c>
      <c r="G25" s="293">
        <v>300</v>
      </c>
      <c r="I25" s="293">
        <v>0</v>
      </c>
      <c r="J25" s="293">
        <v>0</v>
      </c>
      <c r="K25" s="293">
        <v>0</v>
      </c>
      <c r="L25" s="293" t="s">
        <v>476</v>
      </c>
      <c r="M25" s="293">
        <v>0</v>
      </c>
    </row>
    <row r="26" spans="1:18" x14ac:dyDescent="0.25">
      <c r="A26" s="293">
        <v>17</v>
      </c>
      <c r="B26" s="293" t="s">
        <v>666</v>
      </c>
      <c r="C26" s="294">
        <v>44439</v>
      </c>
      <c r="G26" s="293">
        <v>400</v>
      </c>
      <c r="I26" s="293">
        <v>18</v>
      </c>
      <c r="J26" s="293">
        <v>137</v>
      </c>
      <c r="K26" s="293">
        <v>137</v>
      </c>
      <c r="L26" s="293" t="s">
        <v>467</v>
      </c>
      <c r="M26" s="293">
        <v>137</v>
      </c>
    </row>
    <row r="27" spans="1:18" x14ac:dyDescent="0.25">
      <c r="A27" s="293">
        <v>18</v>
      </c>
      <c r="B27" s="293" t="s">
        <v>693</v>
      </c>
      <c r="C27" s="294">
        <v>44782</v>
      </c>
      <c r="G27" s="293">
        <v>400</v>
      </c>
      <c r="I27" s="293">
        <v>22</v>
      </c>
      <c r="J27" s="293">
        <v>178.44</v>
      </c>
      <c r="K27" s="293">
        <v>178.44</v>
      </c>
      <c r="L27" s="293" t="s">
        <v>467</v>
      </c>
      <c r="M27" s="293">
        <v>178.44</v>
      </c>
    </row>
    <row r="28" spans="1:18" x14ac:dyDescent="0.25">
      <c r="A28" s="293">
        <v>19</v>
      </c>
      <c r="B28" s="293" t="s">
        <v>482</v>
      </c>
      <c r="C28" s="294">
        <v>36578</v>
      </c>
      <c r="F28" s="293">
        <v>400</v>
      </c>
      <c r="G28" s="293">
        <v>400</v>
      </c>
      <c r="I28" s="293">
        <v>18</v>
      </c>
      <c r="J28" s="293">
        <v>151.19</v>
      </c>
      <c r="K28" s="293">
        <v>151.19</v>
      </c>
      <c r="L28" s="293" t="s">
        <v>467</v>
      </c>
      <c r="M28" s="293">
        <v>151.19</v>
      </c>
    </row>
    <row r="29" spans="1:18" x14ac:dyDescent="0.25">
      <c r="A29" s="293">
        <v>20</v>
      </c>
      <c r="B29" s="293" t="s">
        <v>598</v>
      </c>
      <c r="C29" s="294">
        <v>44369</v>
      </c>
      <c r="G29" s="293">
        <v>600</v>
      </c>
      <c r="I29" s="293">
        <v>21</v>
      </c>
      <c r="J29" s="293">
        <v>165.8</v>
      </c>
      <c r="K29" s="293">
        <v>165.8</v>
      </c>
      <c r="L29" s="293" t="s">
        <v>467</v>
      </c>
      <c r="M29" s="293">
        <v>165.8</v>
      </c>
      <c r="R29" s="293" t="e" cm="1">
        <f t="array" ref="R29">'Oct 2023'!J15\</f>
        <v>#NAME?</v>
      </c>
    </row>
    <row r="30" spans="1:18" x14ac:dyDescent="0.25">
      <c r="A30" s="293">
        <v>21</v>
      </c>
      <c r="B30" s="293" t="s">
        <v>483</v>
      </c>
      <c r="C30" s="294">
        <v>42856</v>
      </c>
      <c r="F30" s="293">
        <v>600</v>
      </c>
      <c r="G30" s="293">
        <v>600</v>
      </c>
      <c r="I30" s="293">
        <v>21</v>
      </c>
      <c r="J30" s="293">
        <v>177.39</v>
      </c>
      <c r="K30" s="293">
        <v>177.39</v>
      </c>
      <c r="L30" s="293" t="s">
        <v>467</v>
      </c>
      <c r="M30" s="293">
        <v>177.39</v>
      </c>
    </row>
    <row r="31" spans="1:18" x14ac:dyDescent="0.25">
      <c r="A31" s="293">
        <v>22</v>
      </c>
      <c r="B31" s="293" t="s">
        <v>484</v>
      </c>
      <c r="C31" s="294">
        <v>36950</v>
      </c>
      <c r="F31" s="293">
        <v>400</v>
      </c>
      <c r="G31" s="293">
        <v>400</v>
      </c>
      <c r="I31" s="293">
        <v>22</v>
      </c>
      <c r="J31" s="293">
        <v>86.98</v>
      </c>
      <c r="K31" s="293">
        <v>86.98</v>
      </c>
      <c r="L31" s="293" t="s">
        <v>476</v>
      </c>
      <c r="M31" s="293">
        <v>86.98</v>
      </c>
    </row>
    <row r="32" spans="1:18" x14ac:dyDescent="0.25">
      <c r="A32" s="293">
        <v>23</v>
      </c>
      <c r="B32" s="293" t="s">
        <v>759</v>
      </c>
      <c r="C32" s="294">
        <v>45189</v>
      </c>
      <c r="G32" s="293">
        <v>400</v>
      </c>
      <c r="I32" s="293">
        <v>22</v>
      </c>
      <c r="J32" s="293">
        <v>176.83</v>
      </c>
      <c r="K32" s="293">
        <v>176.83</v>
      </c>
      <c r="L32" s="293" t="s">
        <v>467</v>
      </c>
      <c r="M32" s="293">
        <v>176.83</v>
      </c>
    </row>
    <row r="33" spans="1:13" x14ac:dyDescent="0.25">
      <c r="A33" s="293">
        <v>24</v>
      </c>
      <c r="B33" s="293" t="s">
        <v>487</v>
      </c>
      <c r="C33" s="294">
        <v>39150</v>
      </c>
      <c r="F33" s="293">
        <v>400</v>
      </c>
      <c r="G33" s="293">
        <v>400</v>
      </c>
      <c r="I33" s="293">
        <v>15</v>
      </c>
      <c r="J33" s="293">
        <v>88.74</v>
      </c>
      <c r="K33" s="293">
        <v>88.74</v>
      </c>
      <c r="L33" s="293" t="s">
        <v>476</v>
      </c>
      <c r="M33" s="293">
        <v>88.74</v>
      </c>
    </row>
    <row r="34" spans="1:13" x14ac:dyDescent="0.25">
      <c r="A34" s="293">
        <v>25</v>
      </c>
      <c r="B34" s="293" t="s">
        <v>629</v>
      </c>
      <c r="C34" s="294">
        <v>44468</v>
      </c>
      <c r="G34" s="293">
        <v>400</v>
      </c>
      <c r="I34" s="293">
        <v>8</v>
      </c>
      <c r="J34" s="293">
        <v>58.34</v>
      </c>
      <c r="K34" s="293">
        <v>58.34</v>
      </c>
      <c r="L34" s="293" t="s">
        <v>476</v>
      </c>
      <c r="M34" s="293">
        <v>58.34</v>
      </c>
    </row>
    <row r="35" spans="1:13" x14ac:dyDescent="0.25">
      <c r="A35" s="293">
        <v>26</v>
      </c>
      <c r="B35" s="293" t="s">
        <v>488</v>
      </c>
      <c r="C35" s="294">
        <v>43778</v>
      </c>
      <c r="F35" s="293">
        <v>400</v>
      </c>
      <c r="G35" s="293">
        <v>400</v>
      </c>
      <c r="I35" s="293">
        <v>14</v>
      </c>
      <c r="J35" s="293">
        <v>122.18</v>
      </c>
      <c r="K35" s="293">
        <v>122.18</v>
      </c>
      <c r="L35" s="293" t="s">
        <v>476</v>
      </c>
      <c r="M35" s="293">
        <v>122.18</v>
      </c>
    </row>
    <row r="36" spans="1:13" x14ac:dyDescent="0.25">
      <c r="A36" s="293">
        <v>27</v>
      </c>
      <c r="B36" s="293" t="s">
        <v>489</v>
      </c>
      <c r="C36" s="294">
        <v>36704</v>
      </c>
      <c r="F36" s="293">
        <v>400</v>
      </c>
      <c r="G36" s="293">
        <v>400</v>
      </c>
      <c r="I36" s="293">
        <v>22</v>
      </c>
      <c r="J36" s="293">
        <v>137.47</v>
      </c>
      <c r="K36" s="293">
        <v>137.47</v>
      </c>
      <c r="L36" s="293" t="s">
        <v>467</v>
      </c>
      <c r="M36" s="293">
        <v>137.47</v>
      </c>
    </row>
    <row r="37" spans="1:13" x14ac:dyDescent="0.25">
      <c r="A37" s="293">
        <v>28</v>
      </c>
      <c r="B37" s="293" t="s">
        <v>760</v>
      </c>
      <c r="C37" s="294">
        <v>45175</v>
      </c>
      <c r="G37" s="293">
        <v>400</v>
      </c>
      <c r="I37" s="293">
        <v>18</v>
      </c>
      <c r="J37" s="293">
        <v>147.1</v>
      </c>
      <c r="K37" s="293">
        <v>147.1</v>
      </c>
      <c r="L37" s="293" t="s">
        <v>467</v>
      </c>
      <c r="M37" s="293">
        <v>147.1</v>
      </c>
    </row>
    <row r="38" spans="1:13" x14ac:dyDescent="0.25">
      <c r="A38" s="293">
        <v>29</v>
      </c>
      <c r="B38" s="293" t="s">
        <v>690</v>
      </c>
      <c r="C38" s="294">
        <v>44748</v>
      </c>
      <c r="G38" s="293">
        <v>200</v>
      </c>
      <c r="I38" s="293">
        <v>0</v>
      </c>
      <c r="J38" s="293">
        <v>0</v>
      </c>
      <c r="K38" s="293">
        <v>0</v>
      </c>
      <c r="L38" s="293" t="s">
        <v>476</v>
      </c>
      <c r="M38" s="293">
        <v>0</v>
      </c>
    </row>
    <row r="39" spans="1:13" x14ac:dyDescent="0.25">
      <c r="A39" s="293">
        <v>30</v>
      </c>
      <c r="B39" s="293" t="s">
        <v>491</v>
      </c>
      <c r="C39" s="294">
        <v>39664</v>
      </c>
      <c r="F39" s="293">
        <v>400</v>
      </c>
      <c r="G39" s="293">
        <v>400</v>
      </c>
      <c r="I39" s="293">
        <v>15</v>
      </c>
      <c r="J39" s="293">
        <v>113.91</v>
      </c>
      <c r="K39" s="293">
        <v>113.91</v>
      </c>
      <c r="L39" s="293" t="s">
        <v>476</v>
      </c>
      <c r="M39" s="293">
        <v>113.91</v>
      </c>
    </row>
    <row r="40" spans="1:13" x14ac:dyDescent="0.25">
      <c r="A40" s="293">
        <v>31</v>
      </c>
      <c r="B40" s="293" t="s">
        <v>492</v>
      </c>
      <c r="C40" s="294">
        <v>41115</v>
      </c>
      <c r="F40" s="293">
        <v>500</v>
      </c>
      <c r="G40" s="293">
        <v>500</v>
      </c>
      <c r="I40" s="293">
        <v>4</v>
      </c>
      <c r="J40" s="293">
        <v>14</v>
      </c>
      <c r="K40" s="293">
        <v>14</v>
      </c>
      <c r="L40" s="293" t="s">
        <v>476</v>
      </c>
      <c r="M40" s="293">
        <v>14</v>
      </c>
    </row>
    <row r="41" spans="1:13" x14ac:dyDescent="0.25">
      <c r="A41" s="293">
        <v>32</v>
      </c>
      <c r="B41" s="293" t="s">
        <v>493</v>
      </c>
      <c r="C41" s="294">
        <v>39476</v>
      </c>
      <c r="F41" s="293">
        <v>600</v>
      </c>
      <c r="G41" s="293">
        <v>600</v>
      </c>
      <c r="I41" s="293">
        <v>16</v>
      </c>
      <c r="J41" s="293">
        <v>140.46</v>
      </c>
      <c r="K41" s="293">
        <v>140.46</v>
      </c>
      <c r="L41" s="293" t="s">
        <v>467</v>
      </c>
      <c r="M41" s="293">
        <v>140.46</v>
      </c>
    </row>
    <row r="42" spans="1:13" x14ac:dyDescent="0.25">
      <c r="A42" s="293">
        <v>33</v>
      </c>
      <c r="B42" s="293" t="s">
        <v>503</v>
      </c>
      <c r="C42" s="294">
        <v>42856</v>
      </c>
      <c r="E42" s="293" t="s">
        <v>349</v>
      </c>
      <c r="F42" s="293">
        <v>500</v>
      </c>
      <c r="G42" s="293">
        <v>500</v>
      </c>
      <c r="I42" s="293">
        <v>0</v>
      </c>
      <c r="J42" s="293">
        <v>0</v>
      </c>
      <c r="K42" s="293">
        <v>0</v>
      </c>
      <c r="L42" s="293" t="s">
        <v>476</v>
      </c>
      <c r="M42" s="293">
        <v>0</v>
      </c>
    </row>
    <row r="43" spans="1:13" x14ac:dyDescent="0.25">
      <c r="A43" s="293">
        <v>34</v>
      </c>
      <c r="B43" s="293" t="s">
        <v>496</v>
      </c>
      <c r="C43" s="294">
        <v>41030</v>
      </c>
      <c r="F43" s="293">
        <v>400</v>
      </c>
      <c r="G43" s="293">
        <v>400</v>
      </c>
      <c r="I43" s="293">
        <v>26</v>
      </c>
      <c r="J43" s="293">
        <v>186.31</v>
      </c>
      <c r="K43" s="293">
        <v>186.31</v>
      </c>
      <c r="L43" s="293" t="s">
        <v>467</v>
      </c>
      <c r="M43" s="293">
        <v>186.31</v>
      </c>
    </row>
    <row r="44" spans="1:13" x14ac:dyDescent="0.25">
      <c r="J44" s="293">
        <f>SUM(J10:J43)</f>
        <v>4208.6899999999996</v>
      </c>
    </row>
    <row r="45" spans="1:13" x14ac:dyDescent="0.25">
      <c r="J45" s="293">
        <f>J44-J13</f>
        <v>4181.16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91C5-13C3-43D6-B6FF-86351CD9CBD4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95"/>
  </cols>
  <sheetData>
    <row r="1" spans="1:13" x14ac:dyDescent="0.25">
      <c r="A1" s="295" t="s">
        <v>446</v>
      </c>
    </row>
    <row r="2" spans="1:13" x14ac:dyDescent="0.25">
      <c r="A2" s="295" t="s">
        <v>776</v>
      </c>
    </row>
    <row r="3" spans="1:13" x14ac:dyDescent="0.25">
      <c r="A3" s="295" t="s">
        <v>448</v>
      </c>
      <c r="B3" s="295" t="s">
        <v>449</v>
      </c>
      <c r="C3" s="295" t="s">
        <v>423</v>
      </c>
      <c r="D3" s="295" t="s">
        <v>450</v>
      </c>
    </row>
    <row r="4" spans="1:13" x14ac:dyDescent="0.25">
      <c r="A4" s="295" t="s">
        <v>451</v>
      </c>
      <c r="B4" s="295">
        <v>22</v>
      </c>
      <c r="C4" s="295">
        <v>3597.88</v>
      </c>
      <c r="D4" s="295">
        <v>163.54</v>
      </c>
    </row>
    <row r="5" spans="1:13" x14ac:dyDescent="0.25">
      <c r="A5" s="295" t="s">
        <v>452</v>
      </c>
      <c r="B5" s="295">
        <v>11</v>
      </c>
      <c r="C5" s="295">
        <v>621.52</v>
      </c>
      <c r="D5" s="295">
        <v>56.5</v>
      </c>
    </row>
    <row r="6" spans="1:13" x14ac:dyDescent="0.25">
      <c r="A6" s="295" t="s">
        <v>453</v>
      </c>
      <c r="B6" s="295">
        <v>5</v>
      </c>
      <c r="C6" s="295" t="s">
        <v>454</v>
      </c>
      <c r="D6" s="295" t="s">
        <v>454</v>
      </c>
    </row>
    <row r="7" spans="1:13" x14ac:dyDescent="0.25">
      <c r="A7" s="295" t="s">
        <v>455</v>
      </c>
      <c r="B7" s="295">
        <v>27</v>
      </c>
      <c r="C7" s="295" t="s">
        <v>454</v>
      </c>
      <c r="D7" s="295" t="s">
        <v>454</v>
      </c>
    </row>
    <row r="9" spans="1:13" x14ac:dyDescent="0.25">
      <c r="A9" s="295" t="s">
        <v>456</v>
      </c>
      <c r="B9" s="295" t="s">
        <v>457</v>
      </c>
      <c r="C9" s="295" t="s">
        <v>160</v>
      </c>
      <c r="D9" s="295" t="s">
        <v>458</v>
      </c>
      <c r="E9" s="295" t="s">
        <v>459</v>
      </c>
      <c r="F9" s="295" t="s">
        <v>460</v>
      </c>
      <c r="G9" s="295" t="s">
        <v>461</v>
      </c>
      <c r="H9" s="295" t="s">
        <v>462</v>
      </c>
      <c r="I9" s="295" t="s">
        <v>463</v>
      </c>
      <c r="J9" s="295" t="s">
        <v>423</v>
      </c>
      <c r="K9" s="295" t="s">
        <v>450</v>
      </c>
      <c r="L9" s="295" t="s">
        <v>464</v>
      </c>
      <c r="M9" s="295" t="s">
        <v>777</v>
      </c>
    </row>
    <row r="10" spans="1:13" x14ac:dyDescent="0.25">
      <c r="A10" s="295">
        <v>1</v>
      </c>
      <c r="B10" s="295" t="s">
        <v>553</v>
      </c>
      <c r="C10" s="296">
        <v>44083</v>
      </c>
      <c r="G10" s="295">
        <v>400</v>
      </c>
      <c r="I10" s="295">
        <v>23</v>
      </c>
      <c r="J10" s="295">
        <v>195.06</v>
      </c>
      <c r="K10" s="295">
        <v>195.06</v>
      </c>
      <c r="L10" s="295" t="s">
        <v>467</v>
      </c>
      <c r="M10" s="295">
        <v>195.06</v>
      </c>
    </row>
    <row r="11" spans="1:13" x14ac:dyDescent="0.25">
      <c r="A11" s="295">
        <v>2</v>
      </c>
      <c r="B11" s="295" t="s">
        <v>466</v>
      </c>
      <c r="C11" s="296">
        <v>41407</v>
      </c>
      <c r="F11" s="295">
        <v>600</v>
      </c>
      <c r="G11" s="295">
        <v>600</v>
      </c>
      <c r="I11" s="295">
        <v>21</v>
      </c>
      <c r="J11" s="295">
        <v>169.01</v>
      </c>
      <c r="K11" s="295">
        <v>169.01</v>
      </c>
      <c r="L11" s="295" t="s">
        <v>467</v>
      </c>
      <c r="M11" s="295">
        <v>169.01</v>
      </c>
    </row>
    <row r="12" spans="1:13" x14ac:dyDescent="0.25">
      <c r="A12" s="295">
        <v>3</v>
      </c>
      <c r="B12" s="295" t="s">
        <v>469</v>
      </c>
      <c r="C12" s="296">
        <v>38790</v>
      </c>
      <c r="F12" s="295">
        <v>400</v>
      </c>
      <c r="G12" s="295">
        <v>400</v>
      </c>
      <c r="I12" s="295">
        <v>18</v>
      </c>
      <c r="J12" s="295">
        <v>147.03</v>
      </c>
      <c r="K12" s="295">
        <v>147.03</v>
      </c>
      <c r="L12" s="295" t="s">
        <v>467</v>
      </c>
      <c r="M12" s="295">
        <v>147.03</v>
      </c>
    </row>
    <row r="13" spans="1:13" x14ac:dyDescent="0.25">
      <c r="A13" s="295">
        <v>4</v>
      </c>
      <c r="B13" s="295" t="s">
        <v>712</v>
      </c>
      <c r="C13" s="296">
        <v>44902</v>
      </c>
      <c r="G13" s="295">
        <v>400</v>
      </c>
      <c r="I13" s="295">
        <v>22</v>
      </c>
      <c r="J13" s="295">
        <v>151.34</v>
      </c>
      <c r="K13" s="295">
        <v>151.34</v>
      </c>
      <c r="L13" s="295" t="s">
        <v>467</v>
      </c>
      <c r="M13" s="295">
        <v>151.34</v>
      </c>
    </row>
    <row r="14" spans="1:13" x14ac:dyDescent="0.25">
      <c r="A14" s="295">
        <v>5</v>
      </c>
      <c r="B14" s="295" t="s">
        <v>471</v>
      </c>
      <c r="C14" s="296">
        <v>42534</v>
      </c>
      <c r="F14" s="295">
        <v>600</v>
      </c>
      <c r="G14" s="295">
        <v>600</v>
      </c>
      <c r="I14" s="295">
        <v>18</v>
      </c>
      <c r="J14" s="295">
        <v>187.09</v>
      </c>
      <c r="K14" s="295">
        <v>187.09</v>
      </c>
      <c r="L14" s="295" t="s">
        <v>467</v>
      </c>
      <c r="M14" s="295">
        <v>187.09</v>
      </c>
    </row>
    <row r="15" spans="1:13" x14ac:dyDescent="0.25">
      <c r="A15" s="295">
        <v>6</v>
      </c>
      <c r="B15" s="295" t="s">
        <v>472</v>
      </c>
      <c r="C15" s="296">
        <v>38412</v>
      </c>
      <c r="F15" s="295">
        <v>600</v>
      </c>
      <c r="G15" s="295">
        <v>600</v>
      </c>
      <c r="I15" s="295">
        <v>14</v>
      </c>
      <c r="J15" s="295">
        <v>117.61</v>
      </c>
      <c r="K15" s="295">
        <v>117.61</v>
      </c>
      <c r="L15" s="295" t="s">
        <v>476</v>
      </c>
      <c r="M15" s="295">
        <v>117.61</v>
      </c>
    </row>
    <row r="16" spans="1:13" x14ac:dyDescent="0.25">
      <c r="A16" s="295">
        <v>7</v>
      </c>
      <c r="B16" s="295" t="s">
        <v>570</v>
      </c>
      <c r="C16" s="296">
        <v>38257</v>
      </c>
      <c r="F16" s="295">
        <v>600</v>
      </c>
      <c r="G16" s="295">
        <v>600</v>
      </c>
      <c r="I16" s="295">
        <v>22</v>
      </c>
      <c r="J16" s="295">
        <v>180.38</v>
      </c>
      <c r="K16" s="295">
        <v>180.38</v>
      </c>
      <c r="L16" s="295" t="s">
        <v>467</v>
      </c>
      <c r="M16" s="295">
        <v>180.38</v>
      </c>
    </row>
    <row r="17" spans="1:13" x14ac:dyDescent="0.25">
      <c r="A17" s="295">
        <v>8</v>
      </c>
      <c r="B17" s="295" t="s">
        <v>768</v>
      </c>
      <c r="C17" s="296">
        <v>45202</v>
      </c>
      <c r="G17" s="295">
        <v>600</v>
      </c>
      <c r="I17" s="295">
        <v>20</v>
      </c>
      <c r="J17" s="295">
        <v>156.53</v>
      </c>
      <c r="K17" s="295">
        <v>156.53</v>
      </c>
      <c r="L17" s="295" t="s">
        <v>467</v>
      </c>
      <c r="M17" s="295">
        <v>156.53</v>
      </c>
    </row>
    <row r="18" spans="1:13" x14ac:dyDescent="0.25">
      <c r="A18" s="295">
        <v>9</v>
      </c>
      <c r="B18" s="295" t="s">
        <v>778</v>
      </c>
      <c r="C18" s="296">
        <v>45231</v>
      </c>
      <c r="G18" s="295">
        <v>600</v>
      </c>
      <c r="I18" s="295">
        <v>21</v>
      </c>
      <c r="J18" s="295">
        <v>152.19999999999999</v>
      </c>
      <c r="K18" s="295">
        <v>152.19999999999999</v>
      </c>
      <c r="L18" s="295" t="s">
        <v>467</v>
      </c>
      <c r="M18" s="295">
        <v>152.19999999999999</v>
      </c>
    </row>
    <row r="19" spans="1:13" x14ac:dyDescent="0.25">
      <c r="A19" s="295">
        <v>10</v>
      </c>
      <c r="B19" s="295" t="s">
        <v>542</v>
      </c>
      <c r="C19" s="296">
        <v>44018</v>
      </c>
      <c r="F19" s="295">
        <v>400</v>
      </c>
      <c r="I19" s="295">
        <v>14</v>
      </c>
      <c r="J19" s="295">
        <v>120.31</v>
      </c>
      <c r="K19" s="295">
        <v>120.31</v>
      </c>
      <c r="L19" s="295" t="s">
        <v>476</v>
      </c>
      <c r="M19" s="295">
        <v>120.31</v>
      </c>
    </row>
    <row r="20" spans="1:13" x14ac:dyDescent="0.25">
      <c r="A20" s="295">
        <v>11</v>
      </c>
      <c r="B20" s="295" t="s">
        <v>625</v>
      </c>
      <c r="C20" s="296">
        <v>44414</v>
      </c>
      <c r="G20" s="295">
        <v>300</v>
      </c>
      <c r="I20" s="295">
        <v>0</v>
      </c>
      <c r="J20" s="295">
        <v>0</v>
      </c>
      <c r="K20" s="295">
        <v>0</v>
      </c>
      <c r="L20" s="295" t="s">
        <v>476</v>
      </c>
      <c r="M20" s="295">
        <v>0</v>
      </c>
    </row>
    <row r="21" spans="1:13" x14ac:dyDescent="0.25">
      <c r="A21" s="295">
        <v>12</v>
      </c>
      <c r="B21" s="295" t="s">
        <v>477</v>
      </c>
      <c r="C21" s="296">
        <v>39084</v>
      </c>
      <c r="F21" s="295">
        <v>400</v>
      </c>
      <c r="G21" s="295">
        <v>400</v>
      </c>
      <c r="I21" s="295">
        <v>19</v>
      </c>
      <c r="J21" s="295">
        <v>156.29</v>
      </c>
      <c r="K21" s="295">
        <v>156.29</v>
      </c>
      <c r="L21" s="295" t="s">
        <v>467</v>
      </c>
      <c r="M21" s="295">
        <v>156.29</v>
      </c>
    </row>
    <row r="22" spans="1:13" x14ac:dyDescent="0.25">
      <c r="A22" s="295">
        <v>13</v>
      </c>
      <c r="B22" s="295" t="s">
        <v>478</v>
      </c>
      <c r="C22" s="296">
        <v>43003</v>
      </c>
      <c r="F22" s="295">
        <v>400</v>
      </c>
      <c r="G22" s="295">
        <v>400</v>
      </c>
      <c r="I22" s="295">
        <v>17</v>
      </c>
      <c r="J22" s="295">
        <v>137.4</v>
      </c>
      <c r="K22" s="295">
        <v>137.4</v>
      </c>
      <c r="L22" s="295" t="s">
        <v>467</v>
      </c>
      <c r="M22" s="295">
        <v>137.4</v>
      </c>
    </row>
    <row r="23" spans="1:13" x14ac:dyDescent="0.25">
      <c r="A23" s="295">
        <v>14</v>
      </c>
      <c r="B23" s="295" t="s">
        <v>479</v>
      </c>
      <c r="C23" s="296">
        <v>41162</v>
      </c>
      <c r="F23" s="295">
        <v>400</v>
      </c>
      <c r="G23" s="295">
        <v>400</v>
      </c>
      <c r="I23" s="295">
        <v>22</v>
      </c>
      <c r="J23" s="295">
        <v>165.14</v>
      </c>
      <c r="K23" s="295">
        <v>165.14</v>
      </c>
      <c r="L23" s="295" t="s">
        <v>467</v>
      </c>
      <c r="M23" s="295">
        <v>165.14</v>
      </c>
    </row>
    <row r="24" spans="1:13" x14ac:dyDescent="0.25">
      <c r="A24" s="295">
        <v>15</v>
      </c>
      <c r="B24" s="295" t="s">
        <v>571</v>
      </c>
      <c r="C24" s="296">
        <v>44153</v>
      </c>
      <c r="F24" s="295">
        <v>600</v>
      </c>
      <c r="G24" s="295">
        <v>600</v>
      </c>
      <c r="I24" s="295">
        <v>22</v>
      </c>
      <c r="J24" s="295">
        <v>174.65</v>
      </c>
      <c r="K24" s="295">
        <v>174.65</v>
      </c>
      <c r="L24" s="295" t="s">
        <v>467</v>
      </c>
      <c r="M24" s="295">
        <v>174.65</v>
      </c>
    </row>
    <row r="25" spans="1:13" x14ac:dyDescent="0.25">
      <c r="A25" s="295">
        <v>16</v>
      </c>
      <c r="B25" s="295" t="s">
        <v>563</v>
      </c>
      <c r="C25" s="296">
        <v>44116</v>
      </c>
      <c r="G25" s="295">
        <v>300</v>
      </c>
      <c r="I25" s="295">
        <v>0</v>
      </c>
      <c r="J25" s="295">
        <v>0</v>
      </c>
      <c r="K25" s="295">
        <v>0</v>
      </c>
      <c r="L25" s="295" t="s">
        <v>476</v>
      </c>
      <c r="M25" s="295">
        <v>0</v>
      </c>
    </row>
    <row r="26" spans="1:13" x14ac:dyDescent="0.25">
      <c r="A26" s="295">
        <v>17</v>
      </c>
      <c r="B26" s="295" t="s">
        <v>693</v>
      </c>
      <c r="C26" s="296">
        <v>44782</v>
      </c>
      <c r="G26" s="295">
        <v>400</v>
      </c>
      <c r="I26" s="295">
        <v>23</v>
      </c>
      <c r="J26" s="295">
        <v>182.28</v>
      </c>
      <c r="K26" s="295">
        <v>182.28</v>
      </c>
      <c r="L26" s="295" t="s">
        <v>467</v>
      </c>
      <c r="M26" s="295">
        <v>182.28</v>
      </c>
    </row>
    <row r="27" spans="1:13" x14ac:dyDescent="0.25">
      <c r="A27" s="295">
        <v>18</v>
      </c>
      <c r="B27" s="295" t="s">
        <v>482</v>
      </c>
      <c r="C27" s="296">
        <v>36578</v>
      </c>
      <c r="F27" s="295">
        <v>400</v>
      </c>
      <c r="G27" s="295">
        <v>400</v>
      </c>
      <c r="I27" s="295">
        <v>20</v>
      </c>
      <c r="J27" s="295">
        <v>151.76</v>
      </c>
      <c r="K27" s="295">
        <v>151.76</v>
      </c>
      <c r="L27" s="295" t="s">
        <v>467</v>
      </c>
      <c r="M27" s="295">
        <v>151.76</v>
      </c>
    </row>
    <row r="28" spans="1:13" x14ac:dyDescent="0.25">
      <c r="A28" s="295">
        <v>19</v>
      </c>
      <c r="B28" s="295" t="s">
        <v>598</v>
      </c>
      <c r="C28" s="296">
        <v>44369</v>
      </c>
      <c r="G28" s="295">
        <v>500</v>
      </c>
      <c r="I28" s="295">
        <v>19</v>
      </c>
      <c r="J28" s="295">
        <v>153.11000000000001</v>
      </c>
      <c r="K28" s="295">
        <v>153.11000000000001</v>
      </c>
      <c r="L28" s="295" t="s">
        <v>467</v>
      </c>
      <c r="M28" s="295">
        <v>153.11000000000001</v>
      </c>
    </row>
    <row r="29" spans="1:13" x14ac:dyDescent="0.25">
      <c r="A29" s="295">
        <v>20</v>
      </c>
      <c r="B29" s="295" t="s">
        <v>483</v>
      </c>
      <c r="C29" s="296">
        <v>42856</v>
      </c>
      <c r="F29" s="295">
        <v>600</v>
      </c>
      <c r="G29" s="295">
        <v>600</v>
      </c>
      <c r="I29" s="295">
        <v>22</v>
      </c>
      <c r="J29" s="295">
        <v>176.8</v>
      </c>
      <c r="K29" s="295">
        <v>176.8</v>
      </c>
      <c r="L29" s="295" t="s">
        <v>467</v>
      </c>
      <c r="M29" s="295">
        <v>176.8</v>
      </c>
    </row>
    <row r="30" spans="1:13" x14ac:dyDescent="0.25">
      <c r="A30" s="295">
        <v>21</v>
      </c>
      <c r="B30" s="295" t="s">
        <v>484</v>
      </c>
      <c r="C30" s="296">
        <v>36950</v>
      </c>
      <c r="F30" s="295">
        <v>400</v>
      </c>
      <c r="G30" s="295">
        <v>400</v>
      </c>
      <c r="I30" s="295">
        <v>22</v>
      </c>
      <c r="J30" s="295">
        <v>77.680000000000007</v>
      </c>
      <c r="K30" s="295">
        <v>77.680000000000007</v>
      </c>
      <c r="L30" s="295" t="s">
        <v>476</v>
      </c>
      <c r="M30" s="295">
        <v>77.680000000000007</v>
      </c>
    </row>
    <row r="31" spans="1:13" x14ac:dyDescent="0.25">
      <c r="A31" s="295">
        <v>22</v>
      </c>
      <c r="B31" s="295" t="s">
        <v>759</v>
      </c>
      <c r="C31" s="296">
        <v>45189</v>
      </c>
      <c r="G31" s="295">
        <v>400</v>
      </c>
      <c r="I31" s="295">
        <v>22</v>
      </c>
      <c r="J31" s="295">
        <v>178.99</v>
      </c>
      <c r="K31" s="295">
        <v>178.99</v>
      </c>
      <c r="L31" s="295" t="s">
        <v>467</v>
      </c>
      <c r="M31" s="295">
        <v>178.99</v>
      </c>
    </row>
    <row r="32" spans="1:13" x14ac:dyDescent="0.25">
      <c r="A32" s="295">
        <v>23</v>
      </c>
      <c r="B32" s="295" t="s">
        <v>487</v>
      </c>
      <c r="C32" s="296">
        <v>39150</v>
      </c>
      <c r="F32" s="295">
        <v>400</v>
      </c>
      <c r="G32" s="295">
        <v>400</v>
      </c>
      <c r="I32" s="295">
        <v>16</v>
      </c>
      <c r="J32" s="295">
        <v>135.34</v>
      </c>
      <c r="K32" s="295">
        <v>135.34</v>
      </c>
      <c r="L32" s="295" t="s">
        <v>467</v>
      </c>
      <c r="M32" s="295">
        <v>135.34</v>
      </c>
    </row>
    <row r="33" spans="1:13" x14ac:dyDescent="0.25">
      <c r="A33" s="295">
        <v>24</v>
      </c>
      <c r="B33" s="295" t="s">
        <v>629</v>
      </c>
      <c r="C33" s="296">
        <v>44468</v>
      </c>
      <c r="G33" s="295">
        <v>400</v>
      </c>
      <c r="I33" s="295">
        <v>8</v>
      </c>
      <c r="J33" s="295">
        <v>61.25</v>
      </c>
      <c r="K33" s="295">
        <v>61.25</v>
      </c>
      <c r="L33" s="295" t="s">
        <v>476</v>
      </c>
      <c r="M33" s="295">
        <v>61.25</v>
      </c>
    </row>
    <row r="34" spans="1:13" x14ac:dyDescent="0.25">
      <c r="A34" s="295">
        <v>25</v>
      </c>
      <c r="B34" s="295" t="s">
        <v>488</v>
      </c>
      <c r="C34" s="296">
        <v>43778</v>
      </c>
      <c r="F34" s="295">
        <v>400</v>
      </c>
      <c r="G34" s="295">
        <v>400</v>
      </c>
      <c r="I34" s="295">
        <v>13</v>
      </c>
      <c r="J34" s="295">
        <v>106.36</v>
      </c>
      <c r="K34" s="295">
        <v>106.36</v>
      </c>
      <c r="L34" s="295" t="s">
        <v>476</v>
      </c>
      <c r="M34" s="295">
        <v>106.36</v>
      </c>
    </row>
    <row r="35" spans="1:13" x14ac:dyDescent="0.25">
      <c r="A35" s="295">
        <v>26</v>
      </c>
      <c r="B35" s="295" t="s">
        <v>489</v>
      </c>
      <c r="C35" s="296">
        <v>36704</v>
      </c>
      <c r="F35" s="295">
        <v>400</v>
      </c>
      <c r="G35" s="295">
        <v>400</v>
      </c>
      <c r="I35" s="295">
        <v>20</v>
      </c>
      <c r="J35" s="295">
        <v>160.6</v>
      </c>
      <c r="K35" s="295">
        <v>160.6</v>
      </c>
      <c r="L35" s="295" t="s">
        <v>467</v>
      </c>
      <c r="M35" s="295">
        <v>160.6</v>
      </c>
    </row>
    <row r="36" spans="1:13" x14ac:dyDescent="0.25">
      <c r="A36" s="295">
        <v>27</v>
      </c>
      <c r="B36" s="295" t="s">
        <v>760</v>
      </c>
      <c r="C36" s="296">
        <v>45175</v>
      </c>
      <c r="G36" s="295">
        <v>400</v>
      </c>
      <c r="I36" s="295">
        <v>22</v>
      </c>
      <c r="J36" s="295">
        <v>177.8</v>
      </c>
      <c r="K36" s="295">
        <v>177.8</v>
      </c>
      <c r="L36" s="295" t="s">
        <v>467</v>
      </c>
      <c r="M36" s="295">
        <v>177.8</v>
      </c>
    </row>
    <row r="37" spans="1:13" x14ac:dyDescent="0.25">
      <c r="A37" s="295">
        <v>28</v>
      </c>
      <c r="B37" s="295" t="s">
        <v>690</v>
      </c>
      <c r="C37" s="296">
        <v>44748</v>
      </c>
      <c r="G37" s="295">
        <v>200</v>
      </c>
      <c r="I37" s="295">
        <v>0</v>
      </c>
      <c r="J37" s="295">
        <v>0</v>
      </c>
      <c r="K37" s="295">
        <v>0</v>
      </c>
      <c r="L37" s="295" t="s">
        <v>476</v>
      </c>
      <c r="M37" s="295">
        <v>0</v>
      </c>
    </row>
    <row r="38" spans="1:13" x14ac:dyDescent="0.25">
      <c r="A38" s="295">
        <v>29</v>
      </c>
      <c r="B38" s="295" t="s">
        <v>491</v>
      </c>
      <c r="C38" s="296">
        <v>39664</v>
      </c>
      <c r="F38" s="295">
        <v>400</v>
      </c>
      <c r="G38" s="295">
        <v>400</v>
      </c>
      <c r="I38" s="295">
        <v>16</v>
      </c>
      <c r="J38" s="295">
        <v>122.31</v>
      </c>
      <c r="K38" s="295">
        <v>122.31</v>
      </c>
      <c r="L38" s="295" t="s">
        <v>476</v>
      </c>
      <c r="M38" s="295">
        <v>122.31</v>
      </c>
    </row>
    <row r="39" spans="1:13" x14ac:dyDescent="0.25">
      <c r="A39" s="295">
        <v>30</v>
      </c>
      <c r="B39" s="295" t="s">
        <v>492</v>
      </c>
      <c r="C39" s="296">
        <v>41115</v>
      </c>
      <c r="F39" s="295">
        <v>500</v>
      </c>
      <c r="G39" s="295">
        <v>500</v>
      </c>
      <c r="I39" s="295">
        <v>5</v>
      </c>
      <c r="J39" s="295">
        <v>16</v>
      </c>
      <c r="K39" s="295">
        <v>16</v>
      </c>
      <c r="L39" s="295" t="s">
        <v>476</v>
      </c>
      <c r="M39" s="295">
        <v>16</v>
      </c>
    </row>
    <row r="40" spans="1:13" x14ac:dyDescent="0.25">
      <c r="A40" s="295">
        <v>31</v>
      </c>
      <c r="B40" s="295" t="s">
        <v>493</v>
      </c>
      <c r="C40" s="296">
        <v>39476</v>
      </c>
      <c r="F40" s="295">
        <v>600</v>
      </c>
      <c r="G40" s="295">
        <v>600</v>
      </c>
      <c r="I40" s="295">
        <v>16</v>
      </c>
      <c r="J40" s="295">
        <v>132.15</v>
      </c>
      <c r="K40" s="295">
        <v>132.15</v>
      </c>
      <c r="L40" s="295" t="s">
        <v>467</v>
      </c>
      <c r="M40" s="295">
        <v>132.15</v>
      </c>
    </row>
    <row r="41" spans="1:13" x14ac:dyDescent="0.25">
      <c r="A41" s="295">
        <v>32</v>
      </c>
      <c r="B41" s="295" t="s">
        <v>503</v>
      </c>
      <c r="C41" s="296">
        <v>42856</v>
      </c>
      <c r="E41" s="295" t="s">
        <v>349</v>
      </c>
      <c r="F41" s="295">
        <v>500</v>
      </c>
      <c r="G41" s="295">
        <v>500</v>
      </c>
      <c r="I41" s="295">
        <v>0</v>
      </c>
      <c r="J41" s="295">
        <v>0</v>
      </c>
      <c r="K41" s="295">
        <v>0</v>
      </c>
      <c r="L41" s="295" t="s">
        <v>476</v>
      </c>
      <c r="M41" s="295">
        <v>0</v>
      </c>
    </row>
    <row r="42" spans="1:13" x14ac:dyDescent="0.25">
      <c r="A42" s="295">
        <v>33</v>
      </c>
      <c r="B42" s="295" t="s">
        <v>496</v>
      </c>
      <c r="C42" s="296">
        <v>41030</v>
      </c>
      <c r="F42" s="295">
        <v>400</v>
      </c>
      <c r="G42" s="295">
        <v>400</v>
      </c>
      <c r="I42" s="295">
        <v>24</v>
      </c>
      <c r="J42" s="295">
        <v>176.93</v>
      </c>
      <c r="K42" s="295">
        <v>176.93</v>
      </c>
      <c r="L42" s="295" t="s">
        <v>467</v>
      </c>
      <c r="M42" s="295">
        <v>176.93</v>
      </c>
    </row>
    <row r="43" spans="1:13" x14ac:dyDescent="0.25">
      <c r="J43" s="295">
        <f>SUM(J10:J42)</f>
        <v>4219.4000000000005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917B-4549-4024-BF6E-5602125BDE40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300"/>
  </cols>
  <sheetData>
    <row r="1" spans="1:13" x14ac:dyDescent="0.25">
      <c r="A1" s="300" t="s">
        <v>446</v>
      </c>
    </row>
    <row r="2" spans="1:13" x14ac:dyDescent="0.25">
      <c r="A2" s="300" t="s">
        <v>781</v>
      </c>
    </row>
    <row r="3" spans="1:13" x14ac:dyDescent="0.25">
      <c r="A3" s="300" t="s">
        <v>448</v>
      </c>
      <c r="B3" s="300" t="s">
        <v>449</v>
      </c>
      <c r="C3" s="300" t="s">
        <v>423</v>
      </c>
      <c r="D3" s="300" t="s">
        <v>450</v>
      </c>
    </row>
    <row r="4" spans="1:13" x14ac:dyDescent="0.25">
      <c r="A4" s="300" t="s">
        <v>451</v>
      </c>
      <c r="B4" s="300">
        <v>23</v>
      </c>
      <c r="C4" s="300">
        <v>3803.15</v>
      </c>
      <c r="D4" s="300">
        <v>165.35</v>
      </c>
    </row>
    <row r="5" spans="1:13" x14ac:dyDescent="0.25">
      <c r="A5" s="300" t="s">
        <v>452</v>
      </c>
      <c r="B5" s="300">
        <v>10</v>
      </c>
      <c r="C5" s="300">
        <v>447.34</v>
      </c>
      <c r="D5" s="300">
        <v>44.73</v>
      </c>
    </row>
    <row r="6" spans="1:13" x14ac:dyDescent="0.25">
      <c r="A6" s="300" t="s">
        <v>453</v>
      </c>
      <c r="B6" s="300">
        <v>3</v>
      </c>
      <c r="C6" s="300" t="s">
        <v>454</v>
      </c>
      <c r="D6" s="300" t="s">
        <v>454</v>
      </c>
    </row>
    <row r="7" spans="1:13" x14ac:dyDescent="0.25">
      <c r="A7" s="300" t="s">
        <v>455</v>
      </c>
      <c r="B7" s="300">
        <v>26</v>
      </c>
      <c r="C7" s="300" t="s">
        <v>454</v>
      </c>
      <c r="D7" s="300" t="s">
        <v>454</v>
      </c>
    </row>
    <row r="9" spans="1:13" x14ac:dyDescent="0.25">
      <c r="A9" s="300" t="s">
        <v>456</v>
      </c>
      <c r="B9" s="300" t="s">
        <v>457</v>
      </c>
      <c r="C9" s="300" t="s">
        <v>160</v>
      </c>
      <c r="D9" s="300" t="s">
        <v>458</v>
      </c>
      <c r="E9" s="300" t="s">
        <v>459</v>
      </c>
      <c r="F9" s="300" t="s">
        <v>460</v>
      </c>
      <c r="G9" s="300" t="s">
        <v>461</v>
      </c>
      <c r="H9" s="300" t="s">
        <v>462</v>
      </c>
      <c r="I9" s="300" t="s">
        <v>463</v>
      </c>
      <c r="J9" s="300" t="s">
        <v>423</v>
      </c>
      <c r="K9" s="300" t="s">
        <v>450</v>
      </c>
      <c r="L9" s="300" t="s">
        <v>464</v>
      </c>
      <c r="M9" s="300" t="s">
        <v>782</v>
      </c>
    </row>
    <row r="10" spans="1:13" x14ac:dyDescent="0.25">
      <c r="A10" s="300">
        <v>1</v>
      </c>
      <c r="B10" s="300" t="s">
        <v>553</v>
      </c>
      <c r="C10" s="301">
        <v>44083</v>
      </c>
      <c r="G10" s="300">
        <v>400</v>
      </c>
      <c r="I10" s="300">
        <v>23</v>
      </c>
      <c r="J10" s="300">
        <v>188.48</v>
      </c>
      <c r="K10" s="300">
        <v>188.48</v>
      </c>
      <c r="L10" s="300" t="s">
        <v>467</v>
      </c>
      <c r="M10" s="300">
        <v>188.48</v>
      </c>
    </row>
    <row r="11" spans="1:13" x14ac:dyDescent="0.25">
      <c r="A11" s="300">
        <v>2</v>
      </c>
      <c r="B11" s="300" t="s">
        <v>466</v>
      </c>
      <c r="C11" s="301">
        <v>41407</v>
      </c>
      <c r="F11" s="300">
        <v>600</v>
      </c>
      <c r="G11" s="300">
        <v>600</v>
      </c>
      <c r="I11" s="300">
        <v>23</v>
      </c>
      <c r="J11" s="300">
        <v>188.21</v>
      </c>
      <c r="K11" s="300">
        <v>188.21</v>
      </c>
      <c r="L11" s="300" t="s">
        <v>467</v>
      </c>
      <c r="M11" s="300">
        <v>188.21</v>
      </c>
    </row>
    <row r="12" spans="1:13" x14ac:dyDescent="0.25">
      <c r="A12" s="300">
        <v>3</v>
      </c>
      <c r="B12" s="300" t="s">
        <v>469</v>
      </c>
      <c r="C12" s="301">
        <v>38790</v>
      </c>
      <c r="F12" s="300">
        <v>400</v>
      </c>
      <c r="G12" s="300">
        <v>400</v>
      </c>
      <c r="I12" s="300">
        <v>18</v>
      </c>
      <c r="J12" s="300">
        <v>152.44</v>
      </c>
      <c r="K12" s="300">
        <v>152.44</v>
      </c>
      <c r="L12" s="300" t="s">
        <v>467</v>
      </c>
      <c r="M12" s="300">
        <v>152.44</v>
      </c>
    </row>
    <row r="13" spans="1:13" x14ac:dyDescent="0.25">
      <c r="A13" s="300">
        <v>4</v>
      </c>
      <c r="B13" s="300" t="s">
        <v>712</v>
      </c>
      <c r="C13" s="301">
        <v>44902</v>
      </c>
      <c r="G13" s="300">
        <v>400</v>
      </c>
      <c r="I13" s="300">
        <v>21</v>
      </c>
      <c r="J13" s="300">
        <v>144.76</v>
      </c>
      <c r="K13" s="300">
        <v>144.76</v>
      </c>
      <c r="L13" s="300" t="s">
        <v>467</v>
      </c>
      <c r="M13" s="300">
        <v>144.76</v>
      </c>
    </row>
    <row r="14" spans="1:13" x14ac:dyDescent="0.25">
      <c r="A14" s="300">
        <v>5</v>
      </c>
      <c r="B14" s="300" t="s">
        <v>471</v>
      </c>
      <c r="C14" s="301">
        <v>42534</v>
      </c>
      <c r="F14" s="300">
        <v>600</v>
      </c>
      <c r="G14" s="300">
        <v>600</v>
      </c>
      <c r="I14" s="300">
        <v>19</v>
      </c>
      <c r="J14" s="300">
        <v>191.54</v>
      </c>
      <c r="K14" s="300">
        <v>191.54</v>
      </c>
      <c r="L14" s="300" t="s">
        <v>467</v>
      </c>
      <c r="M14" s="300">
        <v>191.54</v>
      </c>
    </row>
    <row r="15" spans="1:13" x14ac:dyDescent="0.25">
      <c r="A15" s="300">
        <v>6</v>
      </c>
      <c r="B15" s="300" t="s">
        <v>472</v>
      </c>
      <c r="C15" s="301">
        <v>38412</v>
      </c>
      <c r="F15" s="300">
        <v>600</v>
      </c>
      <c r="G15" s="300">
        <v>600</v>
      </c>
      <c r="I15" s="300">
        <v>19</v>
      </c>
      <c r="J15" s="300">
        <v>161.88999999999999</v>
      </c>
      <c r="K15" s="300">
        <v>161.88999999999999</v>
      </c>
      <c r="L15" s="300" t="s">
        <v>467</v>
      </c>
      <c r="M15" s="300">
        <v>161.88999999999999</v>
      </c>
    </row>
    <row r="16" spans="1:13" x14ac:dyDescent="0.25">
      <c r="A16" s="300">
        <v>7</v>
      </c>
      <c r="B16" s="300" t="s">
        <v>570</v>
      </c>
      <c r="C16" s="301">
        <v>38257</v>
      </c>
      <c r="F16" s="300">
        <v>600</v>
      </c>
      <c r="G16" s="300">
        <v>600</v>
      </c>
      <c r="I16" s="300">
        <v>23</v>
      </c>
      <c r="J16" s="300">
        <v>183.8</v>
      </c>
      <c r="K16" s="300">
        <v>183.8</v>
      </c>
      <c r="L16" s="300" t="s">
        <v>467</v>
      </c>
      <c r="M16" s="300">
        <v>183.8</v>
      </c>
    </row>
    <row r="17" spans="1:13" x14ac:dyDescent="0.25">
      <c r="A17" s="300">
        <v>8</v>
      </c>
      <c r="B17" s="300" t="s">
        <v>768</v>
      </c>
      <c r="C17" s="301">
        <v>45202</v>
      </c>
      <c r="G17" s="300">
        <v>600</v>
      </c>
      <c r="I17" s="300">
        <v>20</v>
      </c>
      <c r="J17" s="300">
        <v>162.68</v>
      </c>
      <c r="K17" s="300">
        <v>162.68</v>
      </c>
      <c r="L17" s="300" t="s">
        <v>467</v>
      </c>
      <c r="M17" s="300">
        <v>162.68</v>
      </c>
    </row>
    <row r="18" spans="1:13" x14ac:dyDescent="0.25">
      <c r="A18" s="300">
        <v>9</v>
      </c>
      <c r="B18" s="300" t="s">
        <v>778</v>
      </c>
      <c r="C18" s="301">
        <v>45231</v>
      </c>
      <c r="G18" s="300">
        <v>600</v>
      </c>
      <c r="I18" s="300">
        <v>22</v>
      </c>
      <c r="J18" s="300">
        <v>153.04</v>
      </c>
      <c r="K18" s="300">
        <v>153.04</v>
      </c>
      <c r="L18" s="300" t="s">
        <v>467</v>
      </c>
      <c r="M18" s="300">
        <v>153.04</v>
      </c>
    </row>
    <row r="19" spans="1:13" x14ac:dyDescent="0.25">
      <c r="A19" s="300">
        <v>10</v>
      </c>
      <c r="B19" s="300" t="s">
        <v>542</v>
      </c>
      <c r="C19" s="301">
        <v>44018</v>
      </c>
      <c r="F19" s="300">
        <v>400</v>
      </c>
      <c r="I19" s="300">
        <v>18</v>
      </c>
      <c r="J19" s="300">
        <v>149.06</v>
      </c>
      <c r="K19" s="300">
        <v>149.06</v>
      </c>
      <c r="L19" s="300" t="s">
        <v>467</v>
      </c>
      <c r="M19" s="300">
        <v>149.06</v>
      </c>
    </row>
    <row r="20" spans="1:13" x14ac:dyDescent="0.25">
      <c r="A20" s="300">
        <v>11</v>
      </c>
      <c r="B20" s="300" t="s">
        <v>625</v>
      </c>
      <c r="C20" s="301">
        <v>44414</v>
      </c>
      <c r="G20" s="300">
        <v>300</v>
      </c>
      <c r="I20" s="300">
        <v>0</v>
      </c>
      <c r="J20" s="300">
        <v>0</v>
      </c>
      <c r="K20" s="300">
        <v>0</v>
      </c>
      <c r="L20" s="300" t="s">
        <v>476</v>
      </c>
      <c r="M20" s="300">
        <v>0</v>
      </c>
    </row>
    <row r="21" spans="1:13" x14ac:dyDescent="0.25">
      <c r="A21" s="300">
        <v>12</v>
      </c>
      <c r="B21" s="300" t="s">
        <v>477</v>
      </c>
      <c r="C21" s="301">
        <v>39084</v>
      </c>
      <c r="F21" s="300">
        <v>400</v>
      </c>
      <c r="G21" s="300">
        <v>400</v>
      </c>
      <c r="I21" s="300">
        <v>18</v>
      </c>
      <c r="J21" s="300">
        <v>164.79</v>
      </c>
      <c r="K21" s="300">
        <v>164.79</v>
      </c>
      <c r="L21" s="300" t="s">
        <v>467</v>
      </c>
      <c r="M21" s="300">
        <v>164.79</v>
      </c>
    </row>
    <row r="22" spans="1:13" x14ac:dyDescent="0.25">
      <c r="A22" s="300">
        <v>13</v>
      </c>
      <c r="B22" s="300" t="s">
        <v>478</v>
      </c>
      <c r="C22" s="301">
        <v>43003</v>
      </c>
      <c r="F22" s="300">
        <v>400</v>
      </c>
      <c r="G22" s="300">
        <v>400</v>
      </c>
      <c r="I22" s="300">
        <v>18</v>
      </c>
      <c r="J22" s="300">
        <v>150.05000000000001</v>
      </c>
      <c r="K22" s="300">
        <v>150.05000000000001</v>
      </c>
      <c r="L22" s="300" t="s">
        <v>467</v>
      </c>
      <c r="M22" s="300">
        <v>150.05000000000001</v>
      </c>
    </row>
    <row r="23" spans="1:13" x14ac:dyDescent="0.25">
      <c r="A23" s="300">
        <v>14</v>
      </c>
      <c r="B23" s="300" t="s">
        <v>479</v>
      </c>
      <c r="C23" s="301">
        <v>41162</v>
      </c>
      <c r="F23" s="300">
        <v>400</v>
      </c>
      <c r="G23" s="300">
        <v>400</v>
      </c>
      <c r="I23" s="300">
        <v>23</v>
      </c>
      <c r="J23" s="300">
        <v>181.41</v>
      </c>
      <c r="K23" s="300">
        <v>181.41</v>
      </c>
      <c r="L23" s="300" t="s">
        <v>467</v>
      </c>
      <c r="M23" s="300">
        <v>181.41</v>
      </c>
    </row>
    <row r="24" spans="1:13" x14ac:dyDescent="0.25">
      <c r="A24" s="300">
        <v>15</v>
      </c>
      <c r="B24" s="300" t="s">
        <v>571</v>
      </c>
      <c r="C24" s="301">
        <v>44153</v>
      </c>
      <c r="F24" s="300">
        <v>600</v>
      </c>
      <c r="G24" s="300">
        <v>600</v>
      </c>
      <c r="I24" s="300">
        <v>22</v>
      </c>
      <c r="J24" s="300">
        <v>176.31</v>
      </c>
      <c r="K24" s="300">
        <v>176.31</v>
      </c>
      <c r="L24" s="300" t="s">
        <v>467</v>
      </c>
      <c r="M24" s="300">
        <v>176.31</v>
      </c>
    </row>
    <row r="25" spans="1:13" x14ac:dyDescent="0.25">
      <c r="A25" s="300">
        <v>16</v>
      </c>
      <c r="B25" s="300" t="s">
        <v>563</v>
      </c>
      <c r="C25" s="301">
        <v>44116</v>
      </c>
      <c r="G25" s="300">
        <v>300</v>
      </c>
      <c r="I25" s="300">
        <v>0</v>
      </c>
      <c r="J25" s="300">
        <v>0</v>
      </c>
      <c r="K25" s="300">
        <v>0</v>
      </c>
      <c r="L25" s="300" t="s">
        <v>476</v>
      </c>
      <c r="M25" s="300">
        <v>0</v>
      </c>
    </row>
    <row r="26" spans="1:13" x14ac:dyDescent="0.25">
      <c r="A26" s="300">
        <v>17</v>
      </c>
      <c r="B26" s="300" t="s">
        <v>693</v>
      </c>
      <c r="C26" s="301">
        <v>44782</v>
      </c>
      <c r="G26" s="300">
        <v>400</v>
      </c>
      <c r="I26" s="300">
        <v>22</v>
      </c>
      <c r="J26" s="300">
        <v>166.35</v>
      </c>
      <c r="K26" s="300">
        <v>166.35</v>
      </c>
      <c r="L26" s="300" t="s">
        <v>467</v>
      </c>
      <c r="M26" s="300">
        <v>166.35</v>
      </c>
    </row>
    <row r="27" spans="1:13" x14ac:dyDescent="0.25">
      <c r="A27" s="300">
        <v>18</v>
      </c>
      <c r="B27" s="300" t="s">
        <v>482</v>
      </c>
      <c r="C27" s="301">
        <v>36578</v>
      </c>
      <c r="F27" s="300">
        <v>400</v>
      </c>
      <c r="G27" s="300">
        <v>400</v>
      </c>
      <c r="I27" s="300">
        <v>19</v>
      </c>
      <c r="J27" s="300">
        <v>158.93</v>
      </c>
      <c r="K27" s="300">
        <v>158.93</v>
      </c>
      <c r="L27" s="300" t="s">
        <v>467</v>
      </c>
      <c r="M27" s="300">
        <v>158.93</v>
      </c>
    </row>
    <row r="28" spans="1:13" x14ac:dyDescent="0.25">
      <c r="A28" s="300">
        <v>19</v>
      </c>
      <c r="B28" s="300" t="s">
        <v>598</v>
      </c>
      <c r="C28" s="301">
        <v>44369</v>
      </c>
      <c r="G28" s="300">
        <v>500</v>
      </c>
      <c r="I28" s="300">
        <v>19</v>
      </c>
      <c r="J28" s="300">
        <v>144.78</v>
      </c>
      <c r="K28" s="300">
        <v>144.78</v>
      </c>
      <c r="L28" s="300" t="s">
        <v>467</v>
      </c>
      <c r="M28" s="300">
        <v>144.78</v>
      </c>
    </row>
    <row r="29" spans="1:13" x14ac:dyDescent="0.25">
      <c r="A29" s="300">
        <v>20</v>
      </c>
      <c r="B29" s="300" t="s">
        <v>483</v>
      </c>
      <c r="C29" s="301">
        <v>42856</v>
      </c>
      <c r="F29" s="300">
        <v>600</v>
      </c>
      <c r="G29" s="300">
        <v>600</v>
      </c>
      <c r="I29" s="300">
        <v>23</v>
      </c>
      <c r="J29" s="300">
        <v>186.56</v>
      </c>
      <c r="K29" s="300">
        <v>186.56</v>
      </c>
      <c r="L29" s="300" t="s">
        <v>467</v>
      </c>
      <c r="M29" s="300">
        <v>186.56</v>
      </c>
    </row>
    <row r="30" spans="1:13" x14ac:dyDescent="0.25">
      <c r="A30" s="300">
        <v>21</v>
      </c>
      <c r="B30" s="300" t="s">
        <v>484</v>
      </c>
      <c r="C30" s="301">
        <v>36950</v>
      </c>
      <c r="F30" s="300">
        <v>400</v>
      </c>
      <c r="G30" s="300">
        <v>400</v>
      </c>
      <c r="I30" s="300">
        <v>23</v>
      </c>
      <c r="J30" s="300">
        <v>78.34</v>
      </c>
      <c r="K30" s="300">
        <v>78.34</v>
      </c>
      <c r="L30" s="300" t="s">
        <v>476</v>
      </c>
      <c r="M30" s="300">
        <v>78.34</v>
      </c>
    </row>
    <row r="31" spans="1:13" x14ac:dyDescent="0.25">
      <c r="A31" s="300">
        <v>22</v>
      </c>
      <c r="B31" s="300" t="s">
        <v>759</v>
      </c>
      <c r="C31" s="301">
        <v>45189</v>
      </c>
      <c r="G31" s="300">
        <v>400</v>
      </c>
      <c r="I31" s="300">
        <v>20</v>
      </c>
      <c r="J31" s="300">
        <v>163.28</v>
      </c>
      <c r="K31" s="300">
        <v>163.28</v>
      </c>
      <c r="L31" s="300" t="s">
        <v>467</v>
      </c>
      <c r="M31" s="300">
        <v>163.28</v>
      </c>
    </row>
    <row r="32" spans="1:13" x14ac:dyDescent="0.25">
      <c r="A32" s="300">
        <v>23</v>
      </c>
      <c r="B32" s="300" t="s">
        <v>487</v>
      </c>
      <c r="C32" s="301">
        <v>39150</v>
      </c>
      <c r="F32" s="300">
        <v>400</v>
      </c>
      <c r="G32" s="300">
        <v>400</v>
      </c>
      <c r="I32" s="300">
        <v>14</v>
      </c>
      <c r="J32" s="300">
        <v>80.72</v>
      </c>
      <c r="K32" s="300">
        <v>80.72</v>
      </c>
      <c r="L32" s="300" t="s">
        <v>476</v>
      </c>
      <c r="M32" s="300">
        <v>80.72</v>
      </c>
    </row>
    <row r="33" spans="1:13" x14ac:dyDescent="0.25">
      <c r="A33" s="300">
        <v>24</v>
      </c>
      <c r="B33" s="300" t="s">
        <v>629</v>
      </c>
      <c r="C33" s="301">
        <v>44468</v>
      </c>
      <c r="G33" s="300">
        <v>400</v>
      </c>
      <c r="I33" s="300">
        <v>8</v>
      </c>
      <c r="J33" s="300">
        <v>58.95</v>
      </c>
      <c r="K33" s="300">
        <v>58.95</v>
      </c>
      <c r="L33" s="300" t="s">
        <v>476</v>
      </c>
      <c r="M33" s="300">
        <v>58.95</v>
      </c>
    </row>
    <row r="34" spans="1:13" x14ac:dyDescent="0.25">
      <c r="A34" s="300">
        <v>25</v>
      </c>
      <c r="B34" s="300" t="s">
        <v>488</v>
      </c>
      <c r="C34" s="301">
        <v>43778</v>
      </c>
      <c r="F34" s="300">
        <v>400</v>
      </c>
      <c r="G34" s="300">
        <v>400</v>
      </c>
      <c r="I34" s="300">
        <v>15</v>
      </c>
      <c r="J34" s="300">
        <v>123.38</v>
      </c>
      <c r="K34" s="300">
        <v>123.38</v>
      </c>
      <c r="L34" s="300" t="s">
        <v>476</v>
      </c>
      <c r="M34" s="300">
        <v>123.38</v>
      </c>
    </row>
    <row r="35" spans="1:13" x14ac:dyDescent="0.25">
      <c r="A35" s="300">
        <v>26</v>
      </c>
      <c r="B35" s="300" t="s">
        <v>489</v>
      </c>
      <c r="C35" s="301">
        <v>36704</v>
      </c>
      <c r="F35" s="300">
        <v>400</v>
      </c>
      <c r="G35" s="300">
        <v>400</v>
      </c>
      <c r="I35" s="300">
        <v>23</v>
      </c>
      <c r="J35" s="300">
        <v>140.01</v>
      </c>
      <c r="K35" s="300">
        <v>140.01</v>
      </c>
      <c r="L35" s="300" t="s">
        <v>467</v>
      </c>
      <c r="M35" s="300">
        <v>140.01</v>
      </c>
    </row>
    <row r="36" spans="1:13" x14ac:dyDescent="0.25">
      <c r="A36" s="300">
        <v>27</v>
      </c>
      <c r="B36" s="300" t="s">
        <v>760</v>
      </c>
      <c r="C36" s="301">
        <v>45175</v>
      </c>
      <c r="G36" s="300">
        <v>400</v>
      </c>
      <c r="I36" s="300">
        <v>21</v>
      </c>
      <c r="J36" s="300">
        <v>168.69</v>
      </c>
      <c r="K36" s="300">
        <v>168.69</v>
      </c>
      <c r="L36" s="300" t="s">
        <v>467</v>
      </c>
      <c r="M36" s="300">
        <v>168.69</v>
      </c>
    </row>
    <row r="37" spans="1:13" x14ac:dyDescent="0.25">
      <c r="A37" s="300">
        <v>28</v>
      </c>
      <c r="B37" s="300" t="s">
        <v>690</v>
      </c>
      <c r="C37" s="301">
        <v>44748</v>
      </c>
      <c r="G37" s="300">
        <v>200</v>
      </c>
      <c r="I37" s="300">
        <v>0</v>
      </c>
      <c r="J37" s="300">
        <v>0</v>
      </c>
      <c r="K37" s="300">
        <v>0</v>
      </c>
      <c r="L37" s="300" t="s">
        <v>476</v>
      </c>
      <c r="M37" s="300">
        <v>0</v>
      </c>
    </row>
    <row r="38" spans="1:13" x14ac:dyDescent="0.25">
      <c r="A38" s="300">
        <v>29</v>
      </c>
      <c r="B38" s="300" t="s">
        <v>491</v>
      </c>
      <c r="C38" s="301">
        <v>39664</v>
      </c>
      <c r="F38" s="300">
        <v>400</v>
      </c>
      <c r="G38" s="300">
        <v>400</v>
      </c>
      <c r="I38" s="300">
        <v>18</v>
      </c>
      <c r="J38" s="300">
        <v>131.11000000000001</v>
      </c>
      <c r="K38" s="300">
        <v>131.11000000000001</v>
      </c>
      <c r="L38" s="300" t="s">
        <v>467</v>
      </c>
      <c r="M38" s="300">
        <v>131.11000000000001</v>
      </c>
    </row>
    <row r="39" spans="1:13" x14ac:dyDescent="0.25">
      <c r="A39" s="300">
        <v>30</v>
      </c>
      <c r="B39" s="300" t="s">
        <v>492</v>
      </c>
      <c r="C39" s="301">
        <v>41115</v>
      </c>
      <c r="F39" s="300">
        <v>500</v>
      </c>
      <c r="G39" s="300">
        <v>500</v>
      </c>
      <c r="I39" s="300">
        <v>6</v>
      </c>
      <c r="J39" s="300">
        <v>18</v>
      </c>
      <c r="K39" s="300">
        <v>18</v>
      </c>
      <c r="L39" s="300" t="s">
        <v>476</v>
      </c>
      <c r="M39" s="300">
        <v>18</v>
      </c>
    </row>
    <row r="40" spans="1:13" x14ac:dyDescent="0.25">
      <c r="A40" s="300">
        <v>31</v>
      </c>
      <c r="B40" s="300" t="s">
        <v>493</v>
      </c>
      <c r="C40" s="301">
        <v>39476</v>
      </c>
      <c r="F40" s="300">
        <v>600</v>
      </c>
      <c r="G40" s="300">
        <v>600</v>
      </c>
      <c r="I40" s="300">
        <v>11</v>
      </c>
      <c r="J40" s="300">
        <v>87.95</v>
      </c>
      <c r="K40" s="300">
        <v>87.95</v>
      </c>
      <c r="L40" s="300" t="s">
        <v>476</v>
      </c>
      <c r="M40" s="300">
        <v>87.95</v>
      </c>
    </row>
    <row r="41" spans="1:13" x14ac:dyDescent="0.25">
      <c r="A41" s="300">
        <v>32</v>
      </c>
      <c r="B41" s="300" t="s">
        <v>503</v>
      </c>
      <c r="C41" s="301">
        <v>42856</v>
      </c>
      <c r="E41" s="300" t="s">
        <v>349</v>
      </c>
      <c r="F41" s="300">
        <v>500</v>
      </c>
      <c r="G41" s="300">
        <v>500</v>
      </c>
      <c r="I41" s="300">
        <v>0</v>
      </c>
      <c r="J41" s="300">
        <v>0</v>
      </c>
      <c r="K41" s="300">
        <v>0</v>
      </c>
      <c r="L41" s="300" t="s">
        <v>476</v>
      </c>
      <c r="M41" s="300">
        <v>0</v>
      </c>
    </row>
    <row r="42" spans="1:13" x14ac:dyDescent="0.25">
      <c r="A42" s="300">
        <v>33</v>
      </c>
      <c r="B42" s="300" t="s">
        <v>496</v>
      </c>
      <c r="C42" s="301">
        <v>41030</v>
      </c>
      <c r="F42" s="300">
        <v>400</v>
      </c>
      <c r="G42" s="300">
        <v>400</v>
      </c>
      <c r="I42" s="300">
        <v>26</v>
      </c>
      <c r="J42" s="300">
        <v>194.98</v>
      </c>
      <c r="K42" s="300">
        <v>194.98</v>
      </c>
      <c r="L42" s="300" t="s">
        <v>467</v>
      </c>
      <c r="M42" s="300">
        <v>194.98</v>
      </c>
    </row>
    <row r="43" spans="1:13" x14ac:dyDescent="0.25">
      <c r="J43" s="300">
        <f>SUM(J10:J42)</f>
        <v>4250.4899999999989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BD75-3125-4A44-8938-6EBE4B2933F4}">
  <dimension ref="A1:M43"/>
  <sheetViews>
    <sheetView topLeftCell="A22" workbookViewId="0">
      <selection activeCell="J44" sqref="J44"/>
    </sheetView>
  </sheetViews>
  <sheetFormatPr defaultColWidth="8.83203125" defaultRowHeight="15" x14ac:dyDescent="0.25"/>
  <cols>
    <col min="1" max="16384" width="8.83203125" style="298"/>
  </cols>
  <sheetData>
    <row r="1" spans="1:13" x14ac:dyDescent="0.25">
      <c r="A1" s="298" t="s">
        <v>446</v>
      </c>
    </row>
    <row r="2" spans="1:13" x14ac:dyDescent="0.25">
      <c r="A2" s="298" t="s">
        <v>779</v>
      </c>
    </row>
    <row r="3" spans="1:13" x14ac:dyDescent="0.25">
      <c r="A3" s="298" t="s">
        <v>448</v>
      </c>
      <c r="B3" s="298" t="s">
        <v>449</v>
      </c>
      <c r="C3" s="298" t="s">
        <v>423</v>
      </c>
      <c r="D3" s="298" t="s">
        <v>450</v>
      </c>
    </row>
    <row r="4" spans="1:13" x14ac:dyDescent="0.25">
      <c r="A4" s="298" t="s">
        <v>451</v>
      </c>
      <c r="B4" s="298">
        <v>19</v>
      </c>
      <c r="C4" s="298">
        <v>2965</v>
      </c>
      <c r="D4" s="298">
        <v>156.05000000000001</v>
      </c>
    </row>
    <row r="5" spans="1:13" x14ac:dyDescent="0.25">
      <c r="A5" s="298" t="s">
        <v>452</v>
      </c>
      <c r="B5" s="298">
        <v>14</v>
      </c>
      <c r="C5" s="298">
        <v>934.33</v>
      </c>
      <c r="D5" s="298">
        <v>66.739999999999995</v>
      </c>
    </row>
    <row r="6" spans="1:13" x14ac:dyDescent="0.25">
      <c r="A6" s="298" t="s">
        <v>453</v>
      </c>
      <c r="B6" s="298">
        <v>7</v>
      </c>
      <c r="C6" s="298" t="s">
        <v>454</v>
      </c>
      <c r="D6" s="298" t="s">
        <v>454</v>
      </c>
    </row>
    <row r="7" spans="1:13" x14ac:dyDescent="0.25">
      <c r="A7" s="298" t="s">
        <v>455</v>
      </c>
      <c r="B7" s="298">
        <v>26</v>
      </c>
      <c r="C7" s="298" t="s">
        <v>454</v>
      </c>
      <c r="D7" s="298" t="s">
        <v>454</v>
      </c>
    </row>
    <row r="9" spans="1:13" x14ac:dyDescent="0.25">
      <c r="A9" s="298" t="s">
        <v>456</v>
      </c>
      <c r="B9" s="298" t="s">
        <v>457</v>
      </c>
      <c r="C9" s="298" t="s">
        <v>160</v>
      </c>
      <c r="D9" s="298" t="s">
        <v>458</v>
      </c>
      <c r="E9" s="298" t="s">
        <v>459</v>
      </c>
      <c r="F9" s="298" t="s">
        <v>460</v>
      </c>
      <c r="G9" s="298" t="s">
        <v>461</v>
      </c>
      <c r="H9" s="298" t="s">
        <v>462</v>
      </c>
      <c r="I9" s="298" t="s">
        <v>463</v>
      </c>
      <c r="J9" s="298" t="s">
        <v>423</v>
      </c>
      <c r="K9" s="298" t="s">
        <v>450</v>
      </c>
      <c r="L9" s="298" t="s">
        <v>464</v>
      </c>
      <c r="M9" s="298" t="s">
        <v>780</v>
      </c>
    </row>
    <row r="10" spans="1:13" x14ac:dyDescent="0.25">
      <c r="A10" s="298">
        <v>1</v>
      </c>
      <c r="B10" s="298" t="s">
        <v>553</v>
      </c>
      <c r="C10" s="299">
        <v>44083</v>
      </c>
      <c r="G10" s="298">
        <v>400</v>
      </c>
      <c r="I10" s="298">
        <v>21</v>
      </c>
      <c r="J10" s="298">
        <v>171.95</v>
      </c>
      <c r="K10" s="298">
        <v>171.95</v>
      </c>
      <c r="L10" s="298" t="s">
        <v>467</v>
      </c>
      <c r="M10" s="298">
        <v>171.95</v>
      </c>
    </row>
    <row r="11" spans="1:13" x14ac:dyDescent="0.25">
      <c r="A11" s="298">
        <v>2</v>
      </c>
      <c r="B11" s="298" t="s">
        <v>466</v>
      </c>
      <c r="C11" s="299">
        <v>41407</v>
      </c>
      <c r="F11" s="298">
        <v>600</v>
      </c>
      <c r="G11" s="298">
        <v>600</v>
      </c>
      <c r="I11" s="298">
        <v>21</v>
      </c>
      <c r="J11" s="298">
        <v>169.73</v>
      </c>
      <c r="K11" s="298">
        <v>169.73</v>
      </c>
      <c r="L11" s="298" t="s">
        <v>467</v>
      </c>
      <c r="M11" s="298">
        <v>169.73</v>
      </c>
    </row>
    <row r="12" spans="1:13" x14ac:dyDescent="0.25">
      <c r="A12" s="298">
        <v>3</v>
      </c>
      <c r="B12" s="298" t="s">
        <v>469</v>
      </c>
      <c r="C12" s="299">
        <v>38790</v>
      </c>
      <c r="F12" s="298">
        <v>400</v>
      </c>
      <c r="G12" s="298">
        <v>400</v>
      </c>
      <c r="I12" s="298">
        <v>17</v>
      </c>
      <c r="J12" s="298">
        <v>142.19</v>
      </c>
      <c r="K12" s="298">
        <v>142.19</v>
      </c>
      <c r="L12" s="298" t="s">
        <v>467</v>
      </c>
      <c r="M12" s="298">
        <v>142.19</v>
      </c>
    </row>
    <row r="13" spans="1:13" x14ac:dyDescent="0.25">
      <c r="A13" s="298">
        <v>4</v>
      </c>
      <c r="B13" s="298" t="s">
        <v>712</v>
      </c>
      <c r="C13" s="299">
        <v>44902</v>
      </c>
      <c r="G13" s="298">
        <v>400</v>
      </c>
      <c r="I13" s="298">
        <v>21</v>
      </c>
      <c r="J13" s="298">
        <v>149.18</v>
      </c>
      <c r="K13" s="298">
        <v>149.18</v>
      </c>
      <c r="L13" s="298" t="s">
        <v>467</v>
      </c>
      <c r="M13" s="298">
        <v>149.18</v>
      </c>
    </row>
    <row r="14" spans="1:13" x14ac:dyDescent="0.25">
      <c r="A14" s="298">
        <v>5</v>
      </c>
      <c r="B14" s="298" t="s">
        <v>471</v>
      </c>
      <c r="C14" s="299">
        <v>42534</v>
      </c>
      <c r="F14" s="298">
        <v>600</v>
      </c>
      <c r="G14" s="298">
        <v>600</v>
      </c>
      <c r="I14" s="298">
        <v>16</v>
      </c>
      <c r="J14" s="298">
        <v>184.47</v>
      </c>
      <c r="K14" s="298">
        <v>184.47</v>
      </c>
      <c r="L14" s="298" t="s">
        <v>467</v>
      </c>
      <c r="M14" s="298">
        <v>184.47</v>
      </c>
    </row>
    <row r="15" spans="1:13" x14ac:dyDescent="0.25">
      <c r="A15" s="298">
        <v>6</v>
      </c>
      <c r="B15" s="298" t="s">
        <v>472</v>
      </c>
      <c r="C15" s="299">
        <v>38412</v>
      </c>
      <c r="F15" s="298">
        <v>600</v>
      </c>
      <c r="G15" s="298">
        <v>600</v>
      </c>
      <c r="I15" s="298">
        <v>15</v>
      </c>
      <c r="J15" s="298">
        <v>132.57</v>
      </c>
      <c r="K15" s="298">
        <v>132.57</v>
      </c>
      <c r="L15" s="298" t="s">
        <v>467</v>
      </c>
      <c r="M15" s="298">
        <v>132.57</v>
      </c>
    </row>
    <row r="16" spans="1:13" x14ac:dyDescent="0.25">
      <c r="A16" s="298">
        <v>7</v>
      </c>
      <c r="B16" s="298" t="s">
        <v>570</v>
      </c>
      <c r="C16" s="299">
        <v>38257</v>
      </c>
      <c r="F16" s="298">
        <v>600</v>
      </c>
      <c r="G16" s="298">
        <v>600</v>
      </c>
      <c r="I16" s="298">
        <v>21</v>
      </c>
      <c r="J16" s="298">
        <v>172.48</v>
      </c>
      <c r="K16" s="298">
        <v>172.48</v>
      </c>
      <c r="L16" s="298" t="s">
        <v>467</v>
      </c>
      <c r="M16" s="298">
        <v>172.48</v>
      </c>
    </row>
    <row r="17" spans="1:13" x14ac:dyDescent="0.25">
      <c r="A17" s="298">
        <v>8</v>
      </c>
      <c r="B17" s="298" t="s">
        <v>768</v>
      </c>
      <c r="C17" s="299">
        <v>45202</v>
      </c>
      <c r="G17" s="298">
        <v>600</v>
      </c>
      <c r="I17" s="298">
        <v>19</v>
      </c>
      <c r="J17" s="298">
        <v>145.94</v>
      </c>
      <c r="K17" s="298">
        <v>145.94</v>
      </c>
      <c r="L17" s="298" t="s">
        <v>467</v>
      </c>
      <c r="M17" s="298">
        <v>145.94</v>
      </c>
    </row>
    <row r="18" spans="1:13" x14ac:dyDescent="0.25">
      <c r="A18" s="298">
        <v>9</v>
      </c>
      <c r="B18" s="298" t="s">
        <v>778</v>
      </c>
      <c r="C18" s="299">
        <v>45231</v>
      </c>
      <c r="G18" s="298">
        <v>600</v>
      </c>
      <c r="I18" s="298">
        <v>19</v>
      </c>
      <c r="J18" s="298">
        <v>131.15</v>
      </c>
      <c r="K18" s="298">
        <v>131.15</v>
      </c>
      <c r="L18" s="298" t="s">
        <v>467</v>
      </c>
      <c r="M18" s="298">
        <v>131.15</v>
      </c>
    </row>
    <row r="19" spans="1:13" x14ac:dyDescent="0.25">
      <c r="A19" s="298">
        <v>10</v>
      </c>
      <c r="B19" s="298" t="s">
        <v>542</v>
      </c>
      <c r="C19" s="299">
        <v>44018</v>
      </c>
      <c r="F19" s="298">
        <v>400</v>
      </c>
      <c r="I19" s="298">
        <v>14</v>
      </c>
      <c r="J19" s="298">
        <v>121.51</v>
      </c>
      <c r="K19" s="298">
        <v>121.51</v>
      </c>
      <c r="L19" s="298" t="s">
        <v>476</v>
      </c>
      <c r="M19" s="298">
        <v>121.51</v>
      </c>
    </row>
    <row r="20" spans="1:13" x14ac:dyDescent="0.25">
      <c r="A20" s="298">
        <v>11</v>
      </c>
      <c r="B20" s="298" t="s">
        <v>625</v>
      </c>
      <c r="C20" s="299">
        <v>44414</v>
      </c>
      <c r="G20" s="298">
        <v>300</v>
      </c>
      <c r="I20" s="298">
        <v>0</v>
      </c>
      <c r="J20" s="298">
        <v>0</v>
      </c>
      <c r="K20" s="298">
        <v>0</v>
      </c>
      <c r="L20" s="298" t="s">
        <v>476</v>
      </c>
      <c r="M20" s="298">
        <v>0</v>
      </c>
    </row>
    <row r="21" spans="1:13" x14ac:dyDescent="0.25">
      <c r="A21" s="298">
        <v>12</v>
      </c>
      <c r="B21" s="298" t="s">
        <v>477</v>
      </c>
      <c r="C21" s="299">
        <v>39084</v>
      </c>
      <c r="F21" s="298">
        <v>400</v>
      </c>
      <c r="G21" s="298">
        <v>400</v>
      </c>
      <c r="I21" s="298">
        <v>17</v>
      </c>
      <c r="J21" s="298">
        <v>153.02000000000001</v>
      </c>
      <c r="K21" s="298">
        <v>153.02000000000001</v>
      </c>
      <c r="L21" s="298" t="s">
        <v>467</v>
      </c>
      <c r="M21" s="298">
        <v>153.02000000000001</v>
      </c>
    </row>
    <row r="22" spans="1:13" x14ac:dyDescent="0.25">
      <c r="A22" s="298">
        <v>13</v>
      </c>
      <c r="B22" s="298" t="s">
        <v>478</v>
      </c>
      <c r="C22" s="299">
        <v>43003</v>
      </c>
      <c r="F22" s="298">
        <v>400</v>
      </c>
      <c r="G22" s="298">
        <v>400</v>
      </c>
      <c r="I22" s="298">
        <v>17</v>
      </c>
      <c r="J22" s="298">
        <v>136.74</v>
      </c>
      <c r="K22" s="298">
        <v>136.74</v>
      </c>
      <c r="L22" s="298" t="s">
        <v>467</v>
      </c>
      <c r="M22" s="298">
        <v>136.74</v>
      </c>
    </row>
    <row r="23" spans="1:13" x14ac:dyDescent="0.25">
      <c r="A23" s="298">
        <v>14</v>
      </c>
      <c r="B23" s="298" t="s">
        <v>479</v>
      </c>
      <c r="C23" s="299">
        <v>41162</v>
      </c>
      <c r="F23" s="298">
        <v>400</v>
      </c>
      <c r="G23" s="298">
        <v>400</v>
      </c>
      <c r="I23" s="298">
        <v>20</v>
      </c>
      <c r="J23" s="298">
        <v>160.31</v>
      </c>
      <c r="K23" s="298">
        <v>160.31</v>
      </c>
      <c r="L23" s="298" t="s">
        <v>467</v>
      </c>
      <c r="M23" s="298">
        <v>160.31</v>
      </c>
    </row>
    <row r="24" spans="1:13" x14ac:dyDescent="0.25">
      <c r="A24" s="298">
        <v>15</v>
      </c>
      <c r="B24" s="298" t="s">
        <v>571</v>
      </c>
      <c r="C24" s="299">
        <v>44153</v>
      </c>
      <c r="F24" s="298">
        <v>600</v>
      </c>
      <c r="G24" s="298">
        <v>600</v>
      </c>
      <c r="I24" s="298">
        <v>18</v>
      </c>
      <c r="J24" s="298">
        <v>144.01</v>
      </c>
      <c r="K24" s="298">
        <v>144.01</v>
      </c>
      <c r="L24" s="298" t="s">
        <v>467</v>
      </c>
      <c r="M24" s="298">
        <v>144.01</v>
      </c>
    </row>
    <row r="25" spans="1:13" x14ac:dyDescent="0.25">
      <c r="A25" s="298">
        <v>16</v>
      </c>
      <c r="B25" s="298" t="s">
        <v>563</v>
      </c>
      <c r="C25" s="299">
        <v>44116</v>
      </c>
      <c r="G25" s="298">
        <v>300</v>
      </c>
      <c r="I25" s="298">
        <v>0</v>
      </c>
      <c r="J25" s="298">
        <v>0</v>
      </c>
      <c r="K25" s="298">
        <v>0</v>
      </c>
      <c r="L25" s="298" t="s">
        <v>476</v>
      </c>
      <c r="M25" s="298">
        <v>0</v>
      </c>
    </row>
    <row r="26" spans="1:13" x14ac:dyDescent="0.25">
      <c r="A26" s="298">
        <v>17</v>
      </c>
      <c r="B26" s="298" t="s">
        <v>693</v>
      </c>
      <c r="C26" s="299">
        <v>44782</v>
      </c>
      <c r="G26" s="298">
        <v>400</v>
      </c>
      <c r="I26" s="298">
        <v>20</v>
      </c>
      <c r="J26" s="298">
        <v>164.42</v>
      </c>
      <c r="K26" s="298">
        <v>164.42</v>
      </c>
      <c r="L26" s="298" t="s">
        <v>467</v>
      </c>
      <c r="M26" s="298">
        <v>164.42</v>
      </c>
    </row>
    <row r="27" spans="1:13" x14ac:dyDescent="0.25">
      <c r="A27" s="298">
        <v>18</v>
      </c>
      <c r="B27" s="298" t="s">
        <v>482</v>
      </c>
      <c r="C27" s="299">
        <v>36578</v>
      </c>
      <c r="F27" s="298">
        <v>400</v>
      </c>
      <c r="G27" s="298">
        <v>400</v>
      </c>
      <c r="I27" s="298">
        <v>16</v>
      </c>
      <c r="J27" s="298">
        <v>126.41</v>
      </c>
      <c r="K27" s="298">
        <v>126.41</v>
      </c>
      <c r="L27" s="298" t="s">
        <v>476</v>
      </c>
      <c r="M27" s="298">
        <v>126.41</v>
      </c>
    </row>
    <row r="28" spans="1:13" x14ac:dyDescent="0.25">
      <c r="A28" s="298">
        <v>19</v>
      </c>
      <c r="B28" s="298" t="s">
        <v>598</v>
      </c>
      <c r="C28" s="299">
        <v>44369</v>
      </c>
      <c r="G28" s="298">
        <v>500</v>
      </c>
      <c r="I28" s="298">
        <v>18</v>
      </c>
      <c r="J28" s="298">
        <v>141.16999999999999</v>
      </c>
      <c r="K28" s="298">
        <v>141.16999999999999</v>
      </c>
      <c r="L28" s="298" t="s">
        <v>467</v>
      </c>
      <c r="M28" s="298">
        <v>141.16999999999999</v>
      </c>
    </row>
    <row r="29" spans="1:13" x14ac:dyDescent="0.25">
      <c r="A29" s="298">
        <v>20</v>
      </c>
      <c r="B29" s="298" t="s">
        <v>483</v>
      </c>
      <c r="C29" s="299">
        <v>42856</v>
      </c>
      <c r="F29" s="298">
        <v>600</v>
      </c>
      <c r="G29" s="298">
        <v>600</v>
      </c>
      <c r="I29" s="298">
        <v>21</v>
      </c>
      <c r="J29" s="298">
        <v>185.13</v>
      </c>
      <c r="K29" s="298">
        <v>185.13</v>
      </c>
      <c r="L29" s="298" t="s">
        <v>467</v>
      </c>
      <c r="M29" s="298">
        <v>185.13</v>
      </c>
    </row>
    <row r="30" spans="1:13" x14ac:dyDescent="0.25">
      <c r="A30" s="298">
        <v>21</v>
      </c>
      <c r="B30" s="298" t="s">
        <v>484</v>
      </c>
      <c r="C30" s="299">
        <v>36950</v>
      </c>
      <c r="F30" s="298">
        <v>400</v>
      </c>
      <c r="G30" s="298">
        <v>400</v>
      </c>
      <c r="I30" s="298">
        <v>21</v>
      </c>
      <c r="J30" s="298">
        <v>69.8</v>
      </c>
      <c r="K30" s="298">
        <v>69.8</v>
      </c>
      <c r="L30" s="298" t="s">
        <v>476</v>
      </c>
      <c r="M30" s="298">
        <v>69.8</v>
      </c>
    </row>
    <row r="31" spans="1:13" x14ac:dyDescent="0.25">
      <c r="A31" s="298">
        <v>22</v>
      </c>
      <c r="B31" s="298" t="s">
        <v>759</v>
      </c>
      <c r="C31" s="299">
        <v>45189</v>
      </c>
      <c r="G31" s="298">
        <v>400</v>
      </c>
      <c r="I31" s="298">
        <v>21</v>
      </c>
      <c r="J31" s="298">
        <v>169.81</v>
      </c>
      <c r="K31" s="298">
        <v>169.81</v>
      </c>
      <c r="L31" s="298" t="s">
        <v>467</v>
      </c>
      <c r="M31" s="298">
        <v>169.81</v>
      </c>
    </row>
    <row r="32" spans="1:13" x14ac:dyDescent="0.25">
      <c r="A32" s="298">
        <v>23</v>
      </c>
      <c r="B32" s="298" t="s">
        <v>487</v>
      </c>
      <c r="C32" s="299">
        <v>39150</v>
      </c>
      <c r="F32" s="298">
        <v>400</v>
      </c>
      <c r="G32" s="298">
        <v>400</v>
      </c>
      <c r="I32" s="298">
        <v>13</v>
      </c>
      <c r="J32" s="298">
        <v>79.98</v>
      </c>
      <c r="K32" s="298">
        <v>79.98</v>
      </c>
      <c r="L32" s="298" t="s">
        <v>476</v>
      </c>
      <c r="M32" s="298">
        <v>79.98</v>
      </c>
    </row>
    <row r="33" spans="1:13" x14ac:dyDescent="0.25">
      <c r="A33" s="298">
        <v>24</v>
      </c>
      <c r="B33" s="298" t="s">
        <v>629</v>
      </c>
      <c r="C33" s="299">
        <v>44468</v>
      </c>
      <c r="G33" s="298">
        <v>400</v>
      </c>
      <c r="I33" s="298">
        <v>9</v>
      </c>
      <c r="J33" s="298">
        <v>66.569999999999993</v>
      </c>
      <c r="K33" s="298">
        <v>66.569999999999993</v>
      </c>
      <c r="L33" s="298" t="s">
        <v>476</v>
      </c>
      <c r="M33" s="298">
        <v>66.569999999999993</v>
      </c>
    </row>
    <row r="34" spans="1:13" x14ac:dyDescent="0.25">
      <c r="A34" s="298">
        <v>25</v>
      </c>
      <c r="B34" s="298" t="s">
        <v>488</v>
      </c>
      <c r="C34" s="299">
        <v>43778</v>
      </c>
      <c r="F34" s="298">
        <v>400</v>
      </c>
      <c r="G34" s="298">
        <v>400</v>
      </c>
      <c r="I34" s="298">
        <v>12</v>
      </c>
      <c r="J34" s="298">
        <v>102.02</v>
      </c>
      <c r="K34" s="298">
        <v>102.02</v>
      </c>
      <c r="L34" s="298" t="s">
        <v>476</v>
      </c>
      <c r="M34" s="298">
        <v>102.02</v>
      </c>
    </row>
    <row r="35" spans="1:13" x14ac:dyDescent="0.25">
      <c r="A35" s="298">
        <v>26</v>
      </c>
      <c r="B35" s="298" t="s">
        <v>489</v>
      </c>
      <c r="C35" s="299">
        <v>36704</v>
      </c>
      <c r="F35" s="298">
        <v>400</v>
      </c>
      <c r="G35" s="298">
        <v>400</v>
      </c>
      <c r="I35" s="298">
        <v>18</v>
      </c>
      <c r="J35" s="298">
        <v>116.17</v>
      </c>
      <c r="K35" s="298">
        <v>116.17</v>
      </c>
      <c r="L35" s="298" t="s">
        <v>476</v>
      </c>
      <c r="M35" s="298">
        <v>116.17</v>
      </c>
    </row>
    <row r="36" spans="1:13" x14ac:dyDescent="0.25">
      <c r="A36" s="298">
        <v>27</v>
      </c>
      <c r="B36" s="298" t="s">
        <v>760</v>
      </c>
      <c r="C36" s="299">
        <v>45175</v>
      </c>
      <c r="G36" s="298">
        <v>400</v>
      </c>
      <c r="I36" s="298">
        <v>19</v>
      </c>
      <c r="J36" s="298">
        <v>151.27000000000001</v>
      </c>
      <c r="K36" s="298">
        <v>151.27000000000001</v>
      </c>
      <c r="L36" s="298" t="s">
        <v>467</v>
      </c>
      <c r="M36" s="298">
        <v>151.27000000000001</v>
      </c>
    </row>
    <row r="37" spans="1:13" x14ac:dyDescent="0.25">
      <c r="A37" s="298">
        <v>28</v>
      </c>
      <c r="B37" s="298" t="s">
        <v>690</v>
      </c>
      <c r="C37" s="299">
        <v>44748</v>
      </c>
      <c r="G37" s="298">
        <v>200</v>
      </c>
      <c r="I37" s="298">
        <v>0</v>
      </c>
      <c r="J37" s="298">
        <v>0</v>
      </c>
      <c r="K37" s="298">
        <v>0</v>
      </c>
      <c r="L37" s="298" t="s">
        <v>476</v>
      </c>
      <c r="M37" s="298">
        <v>0</v>
      </c>
    </row>
    <row r="38" spans="1:13" x14ac:dyDescent="0.25">
      <c r="A38" s="298">
        <v>29</v>
      </c>
      <c r="B38" s="298" t="s">
        <v>491</v>
      </c>
      <c r="C38" s="299">
        <v>39664</v>
      </c>
      <c r="F38" s="298">
        <v>400</v>
      </c>
      <c r="G38" s="298">
        <v>400</v>
      </c>
      <c r="I38" s="298">
        <v>15</v>
      </c>
      <c r="J38" s="298">
        <v>112.29</v>
      </c>
      <c r="K38" s="298">
        <v>112.29</v>
      </c>
      <c r="L38" s="298" t="s">
        <v>476</v>
      </c>
      <c r="M38" s="298">
        <v>112.29</v>
      </c>
    </row>
    <row r="39" spans="1:13" x14ac:dyDescent="0.25">
      <c r="A39" s="298">
        <v>30</v>
      </c>
      <c r="B39" s="298" t="s">
        <v>492</v>
      </c>
      <c r="C39" s="299">
        <v>41115</v>
      </c>
      <c r="F39" s="298">
        <v>500</v>
      </c>
      <c r="G39" s="298">
        <v>500</v>
      </c>
      <c r="I39" s="298">
        <v>4</v>
      </c>
      <c r="J39" s="298">
        <v>12</v>
      </c>
      <c r="K39" s="298">
        <v>12</v>
      </c>
      <c r="L39" s="298" t="s">
        <v>476</v>
      </c>
      <c r="M39" s="298">
        <v>12</v>
      </c>
    </row>
    <row r="40" spans="1:13" x14ac:dyDescent="0.25">
      <c r="A40" s="298">
        <v>31</v>
      </c>
      <c r="B40" s="298" t="s">
        <v>493</v>
      </c>
      <c r="C40" s="299">
        <v>39476</v>
      </c>
      <c r="F40" s="298">
        <v>600</v>
      </c>
      <c r="G40" s="298">
        <v>600</v>
      </c>
      <c r="I40" s="298">
        <v>17</v>
      </c>
      <c r="J40" s="298">
        <v>127.58</v>
      </c>
      <c r="K40" s="298">
        <v>127.58</v>
      </c>
      <c r="L40" s="298" t="s">
        <v>476</v>
      </c>
      <c r="M40" s="298">
        <v>127.58</v>
      </c>
    </row>
    <row r="41" spans="1:13" x14ac:dyDescent="0.25">
      <c r="A41" s="298">
        <v>32</v>
      </c>
      <c r="B41" s="298" t="s">
        <v>503</v>
      </c>
      <c r="C41" s="299">
        <v>42856</v>
      </c>
      <c r="E41" s="298" t="s">
        <v>349</v>
      </c>
      <c r="F41" s="298">
        <v>500</v>
      </c>
      <c r="G41" s="298">
        <v>500</v>
      </c>
      <c r="I41" s="298">
        <v>0</v>
      </c>
      <c r="J41" s="298">
        <v>0</v>
      </c>
      <c r="K41" s="298">
        <v>0</v>
      </c>
      <c r="L41" s="298" t="s">
        <v>476</v>
      </c>
      <c r="M41" s="298">
        <v>0</v>
      </c>
    </row>
    <row r="42" spans="1:13" x14ac:dyDescent="0.25">
      <c r="A42" s="298">
        <v>33</v>
      </c>
      <c r="B42" s="298" t="s">
        <v>496</v>
      </c>
      <c r="C42" s="299">
        <v>41030</v>
      </c>
      <c r="F42" s="298">
        <v>400</v>
      </c>
      <c r="G42" s="298">
        <v>400</v>
      </c>
      <c r="I42" s="298">
        <v>21</v>
      </c>
      <c r="J42" s="298">
        <v>159.46</v>
      </c>
      <c r="K42" s="298">
        <v>159.46</v>
      </c>
      <c r="L42" s="298" t="s">
        <v>467</v>
      </c>
      <c r="M42" s="298">
        <v>159.46</v>
      </c>
    </row>
    <row r="43" spans="1:13" x14ac:dyDescent="0.25">
      <c r="J43" s="298">
        <f>SUM(J10:J42)</f>
        <v>3899.3300000000004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4DC0A-9989-41F9-81E0-106D2418A9CD}">
  <dimension ref="A1:M43"/>
  <sheetViews>
    <sheetView topLeftCell="A22" workbookViewId="0">
      <selection activeCell="K44" sqref="K44"/>
    </sheetView>
  </sheetViews>
  <sheetFormatPr defaultColWidth="8.83203125" defaultRowHeight="15" x14ac:dyDescent="0.25"/>
  <cols>
    <col min="1" max="16384" width="8.83203125" style="302"/>
  </cols>
  <sheetData>
    <row r="1" spans="1:13" x14ac:dyDescent="0.25">
      <c r="A1" s="302" t="s">
        <v>446</v>
      </c>
    </row>
    <row r="2" spans="1:13" x14ac:dyDescent="0.25">
      <c r="A2" s="302" t="s">
        <v>783</v>
      </c>
    </row>
    <row r="3" spans="1:13" x14ac:dyDescent="0.25">
      <c r="A3" s="302" t="s">
        <v>448</v>
      </c>
      <c r="B3" s="302" t="s">
        <v>449</v>
      </c>
      <c r="C3" s="302" t="s">
        <v>423</v>
      </c>
      <c r="D3" s="302" t="s">
        <v>450</v>
      </c>
    </row>
    <row r="4" spans="1:13" x14ac:dyDescent="0.25">
      <c r="A4" s="302" t="s">
        <v>451</v>
      </c>
      <c r="B4" s="302">
        <v>20</v>
      </c>
      <c r="C4" s="302">
        <v>3186.77</v>
      </c>
      <c r="D4" s="302">
        <v>159.34</v>
      </c>
    </row>
    <row r="5" spans="1:13" x14ac:dyDescent="0.25">
      <c r="A5" s="302" t="s">
        <v>452</v>
      </c>
      <c r="B5" s="302">
        <v>13</v>
      </c>
      <c r="C5" s="302">
        <v>837.81</v>
      </c>
      <c r="D5" s="302">
        <v>64.45</v>
      </c>
    </row>
    <row r="6" spans="1:13" x14ac:dyDescent="0.25">
      <c r="A6" s="302" t="s">
        <v>453</v>
      </c>
      <c r="B6" s="302">
        <v>6</v>
      </c>
      <c r="C6" s="302" t="s">
        <v>454</v>
      </c>
      <c r="D6" s="302" t="s">
        <v>454</v>
      </c>
    </row>
    <row r="7" spans="1:13" x14ac:dyDescent="0.25">
      <c r="A7" s="302" t="s">
        <v>455</v>
      </c>
      <c r="B7" s="302">
        <v>26</v>
      </c>
      <c r="C7" s="302" t="s">
        <v>454</v>
      </c>
      <c r="D7" s="302" t="s">
        <v>454</v>
      </c>
    </row>
    <row r="9" spans="1:13" x14ac:dyDescent="0.25">
      <c r="A9" s="302" t="s">
        <v>456</v>
      </c>
      <c r="B9" s="302" t="s">
        <v>457</v>
      </c>
      <c r="C9" s="302" t="s">
        <v>160</v>
      </c>
      <c r="D9" s="302" t="s">
        <v>458</v>
      </c>
      <c r="E9" s="302" t="s">
        <v>459</v>
      </c>
      <c r="F9" s="302" t="s">
        <v>460</v>
      </c>
      <c r="G9" s="302" t="s">
        <v>461</v>
      </c>
      <c r="H9" s="302" t="s">
        <v>462</v>
      </c>
      <c r="I9" s="302" t="s">
        <v>463</v>
      </c>
      <c r="J9" s="302" t="s">
        <v>423</v>
      </c>
      <c r="K9" s="302" t="s">
        <v>450</v>
      </c>
      <c r="L9" s="302" t="s">
        <v>464</v>
      </c>
      <c r="M9" s="302" t="s">
        <v>784</v>
      </c>
    </row>
    <row r="10" spans="1:13" x14ac:dyDescent="0.25">
      <c r="A10" s="302">
        <v>1</v>
      </c>
      <c r="B10" s="302" t="s">
        <v>553</v>
      </c>
      <c r="C10" s="303">
        <v>44083</v>
      </c>
      <c r="G10" s="302">
        <v>400</v>
      </c>
      <c r="I10" s="302">
        <v>21</v>
      </c>
      <c r="J10" s="302">
        <v>173.07</v>
      </c>
      <c r="K10" s="302">
        <v>173.07</v>
      </c>
      <c r="L10" s="302" t="s">
        <v>467</v>
      </c>
      <c r="M10" s="302">
        <v>173.07</v>
      </c>
    </row>
    <row r="11" spans="1:13" x14ac:dyDescent="0.25">
      <c r="A11" s="302">
        <v>2</v>
      </c>
      <c r="B11" s="302" t="s">
        <v>466</v>
      </c>
      <c r="C11" s="303">
        <v>41407</v>
      </c>
      <c r="F11" s="302">
        <v>600</v>
      </c>
      <c r="G11" s="302">
        <v>600</v>
      </c>
      <c r="I11" s="302">
        <v>21</v>
      </c>
      <c r="J11" s="302">
        <v>177.05</v>
      </c>
      <c r="K11" s="302">
        <v>177.05</v>
      </c>
      <c r="L11" s="302" t="s">
        <v>467</v>
      </c>
      <c r="M11" s="302">
        <v>177.05</v>
      </c>
    </row>
    <row r="12" spans="1:13" x14ac:dyDescent="0.25">
      <c r="A12" s="302">
        <v>3</v>
      </c>
      <c r="B12" s="302" t="s">
        <v>469</v>
      </c>
      <c r="C12" s="303">
        <v>38790</v>
      </c>
      <c r="F12" s="302">
        <v>400</v>
      </c>
      <c r="G12" s="302">
        <v>400</v>
      </c>
      <c r="I12" s="302">
        <v>16</v>
      </c>
      <c r="J12" s="302">
        <v>134.4</v>
      </c>
      <c r="K12" s="302">
        <v>134.4</v>
      </c>
      <c r="L12" s="302" t="s">
        <v>467</v>
      </c>
      <c r="M12" s="302">
        <v>134.4</v>
      </c>
    </row>
    <row r="13" spans="1:13" x14ac:dyDescent="0.25">
      <c r="A13" s="302">
        <v>4</v>
      </c>
      <c r="B13" s="302" t="s">
        <v>712</v>
      </c>
      <c r="C13" s="303">
        <v>44902</v>
      </c>
      <c r="G13" s="302">
        <v>400</v>
      </c>
      <c r="I13" s="302">
        <v>20</v>
      </c>
      <c r="J13" s="302">
        <v>150.63999999999999</v>
      </c>
      <c r="K13" s="302">
        <v>150.63999999999999</v>
      </c>
      <c r="L13" s="302" t="s">
        <v>467</v>
      </c>
      <c r="M13" s="302">
        <v>150.63999999999999</v>
      </c>
    </row>
    <row r="14" spans="1:13" x14ac:dyDescent="0.25">
      <c r="A14" s="302">
        <v>5</v>
      </c>
      <c r="B14" s="302" t="s">
        <v>471</v>
      </c>
      <c r="C14" s="303">
        <v>42534</v>
      </c>
      <c r="F14" s="302">
        <v>600</v>
      </c>
      <c r="G14" s="302">
        <v>600</v>
      </c>
      <c r="I14" s="302">
        <v>17</v>
      </c>
      <c r="J14" s="302">
        <v>176.39</v>
      </c>
      <c r="K14" s="302">
        <v>176.39</v>
      </c>
      <c r="L14" s="302" t="s">
        <v>467</v>
      </c>
      <c r="M14" s="302">
        <v>176.39</v>
      </c>
    </row>
    <row r="15" spans="1:13" x14ac:dyDescent="0.25">
      <c r="A15" s="302">
        <v>6</v>
      </c>
      <c r="B15" s="302" t="s">
        <v>472</v>
      </c>
      <c r="C15" s="303">
        <v>38412</v>
      </c>
      <c r="F15" s="302">
        <v>600</v>
      </c>
      <c r="G15" s="302">
        <v>600</v>
      </c>
      <c r="I15" s="302">
        <v>17</v>
      </c>
      <c r="J15" s="302">
        <v>146.38</v>
      </c>
      <c r="K15" s="302">
        <v>146.38</v>
      </c>
      <c r="L15" s="302" t="s">
        <v>467</v>
      </c>
      <c r="M15" s="302">
        <v>146.38</v>
      </c>
    </row>
    <row r="16" spans="1:13" x14ac:dyDescent="0.25">
      <c r="A16" s="302">
        <v>7</v>
      </c>
      <c r="B16" s="302" t="s">
        <v>570</v>
      </c>
      <c r="C16" s="303">
        <v>38257</v>
      </c>
      <c r="F16" s="302">
        <v>600</v>
      </c>
      <c r="G16" s="302">
        <v>600</v>
      </c>
      <c r="I16" s="302">
        <v>21</v>
      </c>
      <c r="J16" s="302">
        <v>172.84</v>
      </c>
      <c r="K16" s="302">
        <v>172.84</v>
      </c>
      <c r="L16" s="302" t="s">
        <v>467</v>
      </c>
      <c r="M16" s="302">
        <v>172.84</v>
      </c>
    </row>
    <row r="17" spans="1:13" x14ac:dyDescent="0.25">
      <c r="A17" s="302">
        <v>8</v>
      </c>
      <c r="B17" s="302" t="s">
        <v>768</v>
      </c>
      <c r="C17" s="303">
        <v>45202</v>
      </c>
      <c r="G17" s="302">
        <v>600</v>
      </c>
      <c r="I17" s="302">
        <v>21</v>
      </c>
      <c r="J17" s="302">
        <v>154.38999999999999</v>
      </c>
      <c r="K17" s="302">
        <v>154.38999999999999</v>
      </c>
      <c r="L17" s="302" t="s">
        <v>467</v>
      </c>
      <c r="M17" s="302">
        <v>154.38999999999999</v>
      </c>
    </row>
    <row r="18" spans="1:13" x14ac:dyDescent="0.25">
      <c r="A18" s="302">
        <v>9</v>
      </c>
      <c r="B18" s="302" t="s">
        <v>778</v>
      </c>
      <c r="C18" s="303">
        <v>45231</v>
      </c>
      <c r="G18" s="302">
        <v>600</v>
      </c>
      <c r="I18" s="302">
        <v>21</v>
      </c>
      <c r="J18" s="302">
        <v>152.47</v>
      </c>
      <c r="K18" s="302">
        <v>152.47</v>
      </c>
      <c r="L18" s="302" t="s">
        <v>467</v>
      </c>
      <c r="M18" s="302">
        <v>152.47</v>
      </c>
    </row>
    <row r="19" spans="1:13" x14ac:dyDescent="0.25">
      <c r="A19" s="302">
        <v>10</v>
      </c>
      <c r="B19" s="302" t="s">
        <v>542</v>
      </c>
      <c r="C19" s="303">
        <v>44018</v>
      </c>
      <c r="F19" s="302">
        <v>400</v>
      </c>
      <c r="I19" s="302">
        <v>19</v>
      </c>
      <c r="J19" s="302">
        <v>135.02000000000001</v>
      </c>
      <c r="K19" s="302">
        <v>135.02000000000001</v>
      </c>
      <c r="L19" s="302" t="s">
        <v>467</v>
      </c>
      <c r="M19" s="302">
        <v>135.02000000000001</v>
      </c>
    </row>
    <row r="20" spans="1:13" x14ac:dyDescent="0.25">
      <c r="A20" s="302">
        <v>11</v>
      </c>
      <c r="B20" s="302" t="s">
        <v>625</v>
      </c>
      <c r="C20" s="303">
        <v>44414</v>
      </c>
      <c r="G20" s="302">
        <v>300</v>
      </c>
      <c r="I20" s="302">
        <v>0</v>
      </c>
      <c r="J20" s="302">
        <v>0</v>
      </c>
      <c r="K20" s="302">
        <v>0</v>
      </c>
      <c r="L20" s="302" t="s">
        <v>476</v>
      </c>
      <c r="M20" s="302">
        <v>0</v>
      </c>
    </row>
    <row r="21" spans="1:13" x14ac:dyDescent="0.25">
      <c r="A21" s="302">
        <v>12</v>
      </c>
      <c r="B21" s="302" t="s">
        <v>477</v>
      </c>
      <c r="C21" s="303">
        <v>39084</v>
      </c>
      <c r="F21" s="302">
        <v>400</v>
      </c>
      <c r="G21" s="302">
        <v>400</v>
      </c>
      <c r="I21" s="302">
        <v>17</v>
      </c>
      <c r="J21" s="302">
        <v>149.6</v>
      </c>
      <c r="K21" s="302">
        <v>149.6</v>
      </c>
      <c r="L21" s="302" t="s">
        <v>467</v>
      </c>
      <c r="M21" s="302">
        <v>149.6</v>
      </c>
    </row>
    <row r="22" spans="1:13" x14ac:dyDescent="0.25">
      <c r="A22" s="302">
        <v>13</v>
      </c>
      <c r="B22" s="302" t="s">
        <v>478</v>
      </c>
      <c r="C22" s="303">
        <v>43003</v>
      </c>
      <c r="F22" s="302">
        <v>400</v>
      </c>
      <c r="G22" s="302">
        <v>400</v>
      </c>
      <c r="I22" s="302">
        <v>15</v>
      </c>
      <c r="J22" s="302">
        <v>128.19999999999999</v>
      </c>
      <c r="K22" s="302">
        <v>128.19999999999999</v>
      </c>
      <c r="L22" s="302" t="s">
        <v>476</v>
      </c>
      <c r="M22" s="302">
        <v>128.19999999999999</v>
      </c>
    </row>
    <row r="23" spans="1:13" x14ac:dyDescent="0.25">
      <c r="A23" s="302">
        <v>14</v>
      </c>
      <c r="B23" s="302" t="s">
        <v>479</v>
      </c>
      <c r="C23" s="303">
        <v>41162</v>
      </c>
      <c r="F23" s="302">
        <v>400</v>
      </c>
      <c r="G23" s="302">
        <v>400</v>
      </c>
      <c r="I23" s="302">
        <v>21</v>
      </c>
      <c r="J23" s="302">
        <v>161.91</v>
      </c>
      <c r="K23" s="302">
        <v>161.91</v>
      </c>
      <c r="L23" s="302" t="s">
        <v>467</v>
      </c>
      <c r="M23" s="302">
        <v>161.91</v>
      </c>
    </row>
    <row r="24" spans="1:13" x14ac:dyDescent="0.25">
      <c r="A24" s="302">
        <v>15</v>
      </c>
      <c r="B24" s="302" t="s">
        <v>571</v>
      </c>
      <c r="C24" s="303">
        <v>44153</v>
      </c>
      <c r="F24" s="302">
        <v>600</v>
      </c>
      <c r="G24" s="302">
        <v>600</v>
      </c>
      <c r="I24" s="302">
        <v>20</v>
      </c>
      <c r="J24" s="302">
        <v>167.94</v>
      </c>
      <c r="K24" s="302">
        <v>167.94</v>
      </c>
      <c r="L24" s="302" t="s">
        <v>467</v>
      </c>
      <c r="M24" s="302">
        <v>167.94</v>
      </c>
    </row>
    <row r="25" spans="1:13" x14ac:dyDescent="0.25">
      <c r="A25" s="302">
        <v>16</v>
      </c>
      <c r="B25" s="302" t="s">
        <v>563</v>
      </c>
      <c r="C25" s="303">
        <v>44116</v>
      </c>
      <c r="G25" s="302">
        <v>300</v>
      </c>
      <c r="I25" s="302">
        <v>0</v>
      </c>
      <c r="J25" s="302">
        <v>0</v>
      </c>
      <c r="K25" s="302">
        <v>0</v>
      </c>
      <c r="L25" s="302" t="s">
        <v>476</v>
      </c>
      <c r="M25" s="302">
        <v>0</v>
      </c>
    </row>
    <row r="26" spans="1:13" x14ac:dyDescent="0.25">
      <c r="A26" s="302">
        <v>17</v>
      </c>
      <c r="B26" s="302" t="s">
        <v>693</v>
      </c>
      <c r="C26" s="303">
        <v>44782</v>
      </c>
      <c r="G26" s="302">
        <v>400</v>
      </c>
      <c r="I26" s="302">
        <v>20</v>
      </c>
      <c r="J26" s="302">
        <v>171.33</v>
      </c>
      <c r="K26" s="302">
        <v>171.33</v>
      </c>
      <c r="L26" s="302" t="s">
        <v>467</v>
      </c>
      <c r="M26" s="302">
        <v>171.33</v>
      </c>
    </row>
    <row r="27" spans="1:13" x14ac:dyDescent="0.25">
      <c r="A27" s="302">
        <v>18</v>
      </c>
      <c r="B27" s="302" t="s">
        <v>482</v>
      </c>
      <c r="C27" s="303">
        <v>36578</v>
      </c>
      <c r="F27" s="302">
        <v>400</v>
      </c>
      <c r="G27" s="302">
        <v>400</v>
      </c>
      <c r="I27" s="302">
        <v>19</v>
      </c>
      <c r="J27" s="302">
        <v>138.07</v>
      </c>
      <c r="K27" s="302">
        <v>138.07</v>
      </c>
      <c r="L27" s="302" t="s">
        <v>467</v>
      </c>
      <c r="M27" s="302">
        <v>138.07</v>
      </c>
    </row>
    <row r="28" spans="1:13" x14ac:dyDescent="0.25">
      <c r="A28" s="302">
        <v>19</v>
      </c>
      <c r="B28" s="302" t="s">
        <v>598</v>
      </c>
      <c r="C28" s="303">
        <v>44369</v>
      </c>
      <c r="G28" s="302">
        <v>500</v>
      </c>
      <c r="I28" s="302">
        <v>20</v>
      </c>
      <c r="J28" s="302">
        <v>146.07</v>
      </c>
      <c r="K28" s="302">
        <v>146.07</v>
      </c>
      <c r="L28" s="302" t="s">
        <v>467</v>
      </c>
      <c r="M28" s="302">
        <v>146.07</v>
      </c>
    </row>
    <row r="29" spans="1:13" x14ac:dyDescent="0.25">
      <c r="A29" s="302">
        <v>20</v>
      </c>
      <c r="B29" s="302" t="s">
        <v>483</v>
      </c>
      <c r="C29" s="303">
        <v>42856</v>
      </c>
      <c r="F29" s="302">
        <v>600</v>
      </c>
      <c r="G29" s="302">
        <v>600</v>
      </c>
      <c r="I29" s="302">
        <v>21</v>
      </c>
      <c r="J29" s="302">
        <v>171.73</v>
      </c>
      <c r="K29" s="302">
        <v>171.73</v>
      </c>
      <c r="L29" s="302" t="s">
        <v>467</v>
      </c>
      <c r="M29" s="302">
        <v>171.73</v>
      </c>
    </row>
    <row r="30" spans="1:13" x14ac:dyDescent="0.25">
      <c r="A30" s="302">
        <v>21</v>
      </c>
      <c r="B30" s="302" t="s">
        <v>484</v>
      </c>
      <c r="C30" s="303">
        <v>36950</v>
      </c>
      <c r="F30" s="302">
        <v>400</v>
      </c>
      <c r="G30" s="302">
        <v>400</v>
      </c>
      <c r="I30" s="302">
        <v>21</v>
      </c>
      <c r="J30" s="302">
        <v>70.72</v>
      </c>
      <c r="K30" s="302">
        <v>70.72</v>
      </c>
      <c r="L30" s="302" t="s">
        <v>476</v>
      </c>
      <c r="M30" s="302">
        <v>70.72</v>
      </c>
    </row>
    <row r="31" spans="1:13" x14ac:dyDescent="0.25">
      <c r="A31" s="302">
        <v>22</v>
      </c>
      <c r="B31" s="302" t="s">
        <v>759</v>
      </c>
      <c r="C31" s="303">
        <v>45189</v>
      </c>
      <c r="G31" s="302">
        <v>400</v>
      </c>
      <c r="I31" s="302">
        <v>21</v>
      </c>
      <c r="J31" s="302">
        <v>176.56</v>
      </c>
      <c r="K31" s="302">
        <v>176.56</v>
      </c>
      <c r="L31" s="302" t="s">
        <v>467</v>
      </c>
      <c r="M31" s="302">
        <v>176.56</v>
      </c>
    </row>
    <row r="32" spans="1:13" x14ac:dyDescent="0.25">
      <c r="A32" s="302">
        <v>23</v>
      </c>
      <c r="B32" s="302" t="s">
        <v>487</v>
      </c>
      <c r="C32" s="303">
        <v>39150</v>
      </c>
      <c r="F32" s="302">
        <v>400</v>
      </c>
      <c r="G32" s="302">
        <v>400</v>
      </c>
      <c r="I32" s="302">
        <v>15</v>
      </c>
      <c r="J32" s="302">
        <v>84.87</v>
      </c>
      <c r="K32" s="302">
        <v>84.87</v>
      </c>
      <c r="L32" s="302" t="s">
        <v>476</v>
      </c>
      <c r="M32" s="302">
        <v>84.87</v>
      </c>
    </row>
    <row r="33" spans="1:13" x14ac:dyDescent="0.25">
      <c r="A33" s="302">
        <v>24</v>
      </c>
      <c r="B33" s="302" t="s">
        <v>629</v>
      </c>
      <c r="C33" s="303">
        <v>44468</v>
      </c>
      <c r="G33" s="302">
        <v>400</v>
      </c>
      <c r="I33" s="302">
        <v>7</v>
      </c>
      <c r="J33" s="302">
        <v>57.44</v>
      </c>
      <c r="K33" s="302">
        <v>57.44</v>
      </c>
      <c r="L33" s="302" t="s">
        <v>476</v>
      </c>
      <c r="M33" s="302">
        <v>57.44</v>
      </c>
    </row>
    <row r="34" spans="1:13" x14ac:dyDescent="0.25">
      <c r="A34" s="302">
        <v>25</v>
      </c>
      <c r="B34" s="302" t="s">
        <v>488</v>
      </c>
      <c r="C34" s="303">
        <v>43778</v>
      </c>
      <c r="F34" s="302">
        <v>400</v>
      </c>
      <c r="G34" s="302">
        <v>400</v>
      </c>
      <c r="I34" s="302">
        <v>13</v>
      </c>
      <c r="J34" s="302">
        <v>102.5</v>
      </c>
      <c r="K34" s="302">
        <v>102.5</v>
      </c>
      <c r="L34" s="302" t="s">
        <v>476</v>
      </c>
      <c r="M34" s="302">
        <v>102.5</v>
      </c>
    </row>
    <row r="35" spans="1:13" x14ac:dyDescent="0.25">
      <c r="A35" s="302">
        <v>26</v>
      </c>
      <c r="B35" s="302" t="s">
        <v>489</v>
      </c>
      <c r="C35" s="303">
        <v>36704</v>
      </c>
      <c r="F35" s="302">
        <v>400</v>
      </c>
      <c r="G35" s="302">
        <v>400</v>
      </c>
      <c r="I35" s="302">
        <v>20</v>
      </c>
      <c r="J35" s="302">
        <v>122.87</v>
      </c>
      <c r="K35" s="302">
        <v>122.87</v>
      </c>
      <c r="L35" s="302" t="s">
        <v>476</v>
      </c>
      <c r="M35" s="302">
        <v>122.87</v>
      </c>
    </row>
    <row r="36" spans="1:13" x14ac:dyDescent="0.25">
      <c r="A36" s="302">
        <v>27</v>
      </c>
      <c r="B36" s="302" t="s">
        <v>760</v>
      </c>
      <c r="C36" s="303">
        <v>45175</v>
      </c>
      <c r="G36" s="302">
        <v>400</v>
      </c>
      <c r="I36" s="302">
        <v>20</v>
      </c>
      <c r="J36" s="302">
        <v>166.2</v>
      </c>
      <c r="K36" s="302">
        <v>166.2</v>
      </c>
      <c r="L36" s="302" t="s">
        <v>467</v>
      </c>
      <c r="M36" s="302">
        <v>166.2</v>
      </c>
    </row>
    <row r="37" spans="1:13" x14ac:dyDescent="0.25">
      <c r="A37" s="302">
        <v>28</v>
      </c>
      <c r="B37" s="302" t="s">
        <v>690</v>
      </c>
      <c r="C37" s="303">
        <v>44748</v>
      </c>
      <c r="G37" s="302">
        <v>200</v>
      </c>
      <c r="I37" s="302">
        <v>0</v>
      </c>
      <c r="J37" s="302">
        <v>0</v>
      </c>
      <c r="K37" s="302">
        <v>0</v>
      </c>
      <c r="L37" s="302" t="s">
        <v>476</v>
      </c>
      <c r="M37" s="302">
        <v>0</v>
      </c>
    </row>
    <row r="38" spans="1:13" x14ac:dyDescent="0.25">
      <c r="A38" s="302">
        <v>29</v>
      </c>
      <c r="B38" s="302" t="s">
        <v>491</v>
      </c>
      <c r="C38" s="303">
        <v>39664</v>
      </c>
      <c r="F38" s="302">
        <v>400</v>
      </c>
      <c r="G38" s="302">
        <v>400</v>
      </c>
      <c r="I38" s="302">
        <v>17</v>
      </c>
      <c r="J38" s="302">
        <v>120.29</v>
      </c>
      <c r="K38" s="302">
        <v>120.29</v>
      </c>
      <c r="L38" s="302" t="s">
        <v>476</v>
      </c>
      <c r="M38" s="302">
        <v>120.29</v>
      </c>
    </row>
    <row r="39" spans="1:13" x14ac:dyDescent="0.25">
      <c r="A39" s="302">
        <v>30</v>
      </c>
      <c r="B39" s="302" t="s">
        <v>492</v>
      </c>
      <c r="C39" s="303">
        <v>41115</v>
      </c>
      <c r="F39" s="302">
        <v>500</v>
      </c>
      <c r="G39" s="302">
        <v>500</v>
      </c>
      <c r="I39" s="302">
        <v>6</v>
      </c>
      <c r="J39" s="302">
        <v>24</v>
      </c>
      <c r="K39" s="302">
        <v>24</v>
      </c>
      <c r="L39" s="302" t="s">
        <v>476</v>
      </c>
      <c r="M39" s="302">
        <v>24</v>
      </c>
    </row>
    <row r="40" spans="1:13" x14ac:dyDescent="0.25">
      <c r="A40" s="302">
        <v>31</v>
      </c>
      <c r="B40" s="302" t="s">
        <v>493</v>
      </c>
      <c r="C40" s="303">
        <v>39476</v>
      </c>
      <c r="F40" s="302">
        <v>600</v>
      </c>
      <c r="G40" s="302">
        <v>600</v>
      </c>
      <c r="I40" s="302">
        <v>15</v>
      </c>
      <c r="J40" s="302">
        <v>126.92</v>
      </c>
      <c r="K40" s="302">
        <v>126.92</v>
      </c>
      <c r="L40" s="302" t="s">
        <v>476</v>
      </c>
      <c r="M40" s="302">
        <v>126.92</v>
      </c>
    </row>
    <row r="41" spans="1:13" x14ac:dyDescent="0.25">
      <c r="A41" s="302">
        <v>32</v>
      </c>
      <c r="B41" s="302" t="s">
        <v>503</v>
      </c>
      <c r="C41" s="303">
        <v>42856</v>
      </c>
      <c r="E41" s="302" t="s">
        <v>349</v>
      </c>
      <c r="F41" s="302">
        <v>500</v>
      </c>
      <c r="G41" s="302">
        <v>500</v>
      </c>
      <c r="I41" s="302">
        <v>0</v>
      </c>
      <c r="J41" s="302">
        <v>0</v>
      </c>
      <c r="K41" s="302">
        <v>0</v>
      </c>
      <c r="L41" s="302" t="s">
        <v>476</v>
      </c>
      <c r="M41" s="302">
        <v>0</v>
      </c>
    </row>
    <row r="42" spans="1:13" x14ac:dyDescent="0.25">
      <c r="A42" s="302">
        <v>33</v>
      </c>
      <c r="B42" s="302" t="s">
        <v>496</v>
      </c>
      <c r="C42" s="303">
        <v>41030</v>
      </c>
      <c r="F42" s="302">
        <v>400</v>
      </c>
      <c r="G42" s="302">
        <v>400</v>
      </c>
      <c r="I42" s="302">
        <v>22</v>
      </c>
      <c r="J42" s="302">
        <v>164.71</v>
      </c>
      <c r="K42" s="302">
        <v>164.71</v>
      </c>
      <c r="L42" s="302" t="s">
        <v>467</v>
      </c>
      <c r="M42" s="302">
        <v>164.71</v>
      </c>
    </row>
    <row r="43" spans="1:13" x14ac:dyDescent="0.25">
      <c r="K43" s="302">
        <f>SUM(K10:K42)</f>
        <v>4024.5799999999995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1DBE-3F12-4CE8-B901-DB2F06A6823D}">
  <dimension ref="A1:M45"/>
  <sheetViews>
    <sheetView topLeftCell="A25" workbookViewId="0">
      <selection activeCell="J46" sqref="J46"/>
    </sheetView>
  </sheetViews>
  <sheetFormatPr defaultColWidth="8.83203125" defaultRowHeight="15" x14ac:dyDescent="0.25"/>
  <cols>
    <col min="1" max="16384" width="8.83203125" style="307"/>
  </cols>
  <sheetData>
    <row r="1" spans="1:13" x14ac:dyDescent="0.25">
      <c r="A1" s="307" t="s">
        <v>446</v>
      </c>
    </row>
    <row r="2" spans="1:13" x14ac:dyDescent="0.25">
      <c r="A2" s="307" t="s">
        <v>788</v>
      </c>
    </row>
    <row r="3" spans="1:13" x14ac:dyDescent="0.25">
      <c r="A3" s="307" t="s">
        <v>448</v>
      </c>
      <c r="B3" s="307" t="s">
        <v>449</v>
      </c>
      <c r="C3" s="307" t="s">
        <v>423</v>
      </c>
      <c r="D3" s="307" t="s">
        <v>450</v>
      </c>
    </row>
    <row r="4" spans="1:13" x14ac:dyDescent="0.25">
      <c r="A4" s="307" t="s">
        <v>451</v>
      </c>
      <c r="B4" s="307">
        <v>23</v>
      </c>
      <c r="C4" s="307">
        <v>3657.7</v>
      </c>
      <c r="D4" s="307">
        <v>159.03</v>
      </c>
    </row>
    <row r="5" spans="1:13" x14ac:dyDescent="0.25">
      <c r="A5" s="307" t="s">
        <v>452</v>
      </c>
      <c r="B5" s="307">
        <v>12</v>
      </c>
      <c r="C5" s="307">
        <v>477.37</v>
      </c>
      <c r="D5" s="307">
        <v>39.78</v>
      </c>
    </row>
    <row r="6" spans="1:13" x14ac:dyDescent="0.25">
      <c r="A6" s="307" t="s">
        <v>453</v>
      </c>
      <c r="B6" s="307">
        <v>3</v>
      </c>
      <c r="C6" s="307" t="s">
        <v>454</v>
      </c>
      <c r="D6" s="307" t="s">
        <v>454</v>
      </c>
    </row>
    <row r="7" spans="1:13" x14ac:dyDescent="0.25">
      <c r="A7" s="307" t="s">
        <v>455</v>
      </c>
      <c r="B7" s="307">
        <v>26</v>
      </c>
      <c r="C7" s="307" t="s">
        <v>454</v>
      </c>
      <c r="D7" s="307" t="s">
        <v>454</v>
      </c>
    </row>
    <row r="9" spans="1:13" x14ac:dyDescent="0.25">
      <c r="A9" s="307" t="s">
        <v>456</v>
      </c>
      <c r="B9" s="307" t="s">
        <v>457</v>
      </c>
      <c r="C9" s="307" t="s">
        <v>160</v>
      </c>
      <c r="D9" s="307" t="s">
        <v>458</v>
      </c>
      <c r="E9" s="307" t="s">
        <v>459</v>
      </c>
      <c r="F9" s="307" t="s">
        <v>460</v>
      </c>
      <c r="G9" s="307" t="s">
        <v>461</v>
      </c>
      <c r="H9" s="307" t="s">
        <v>462</v>
      </c>
      <c r="I9" s="307" t="s">
        <v>463</v>
      </c>
      <c r="J9" s="307" t="s">
        <v>423</v>
      </c>
      <c r="K9" s="307" t="s">
        <v>450</v>
      </c>
      <c r="L9" s="307" t="s">
        <v>464</v>
      </c>
      <c r="M9" s="307" t="s">
        <v>789</v>
      </c>
    </row>
    <row r="10" spans="1:13" x14ac:dyDescent="0.25">
      <c r="A10" s="307">
        <v>1</v>
      </c>
      <c r="B10" s="307" t="s">
        <v>553</v>
      </c>
      <c r="C10" s="308">
        <v>44083</v>
      </c>
      <c r="G10" s="307">
        <v>400</v>
      </c>
      <c r="I10" s="307">
        <v>22</v>
      </c>
      <c r="J10" s="307">
        <v>184.25</v>
      </c>
      <c r="K10" s="307">
        <v>184.25</v>
      </c>
      <c r="L10" s="307" t="s">
        <v>467</v>
      </c>
      <c r="M10" s="307">
        <v>184.25</v>
      </c>
    </row>
    <row r="11" spans="1:13" x14ac:dyDescent="0.25">
      <c r="A11" s="307">
        <v>2</v>
      </c>
      <c r="B11" s="307" t="s">
        <v>790</v>
      </c>
      <c r="C11" s="308">
        <v>45384</v>
      </c>
      <c r="G11" s="307">
        <v>400</v>
      </c>
      <c r="I11" s="307">
        <v>22</v>
      </c>
      <c r="J11" s="307">
        <v>172.18</v>
      </c>
      <c r="K11" s="307">
        <v>172.18</v>
      </c>
      <c r="L11" s="307" t="s">
        <v>467</v>
      </c>
      <c r="M11" s="307">
        <v>172.18</v>
      </c>
    </row>
    <row r="12" spans="1:13" x14ac:dyDescent="0.25">
      <c r="A12" s="307">
        <v>3</v>
      </c>
      <c r="B12" s="307" t="s">
        <v>466</v>
      </c>
      <c r="C12" s="308">
        <v>41407</v>
      </c>
      <c r="F12" s="307">
        <v>600</v>
      </c>
      <c r="G12" s="307">
        <v>600</v>
      </c>
      <c r="I12" s="307">
        <v>22</v>
      </c>
      <c r="J12" s="307">
        <v>178.04</v>
      </c>
      <c r="K12" s="307">
        <v>178.04</v>
      </c>
      <c r="L12" s="307" t="s">
        <v>467</v>
      </c>
      <c r="M12" s="307">
        <v>178.04</v>
      </c>
    </row>
    <row r="13" spans="1:13" x14ac:dyDescent="0.25">
      <c r="A13" s="307">
        <v>4</v>
      </c>
      <c r="B13" s="307" t="s">
        <v>469</v>
      </c>
      <c r="C13" s="308">
        <v>38790</v>
      </c>
      <c r="F13" s="307">
        <v>400</v>
      </c>
      <c r="G13" s="307">
        <v>400</v>
      </c>
      <c r="I13" s="307">
        <v>17</v>
      </c>
      <c r="J13" s="307">
        <v>139.59</v>
      </c>
      <c r="K13" s="307">
        <v>139.59</v>
      </c>
      <c r="L13" s="307" t="s">
        <v>467</v>
      </c>
      <c r="M13" s="307">
        <v>139.59</v>
      </c>
    </row>
    <row r="14" spans="1:13" x14ac:dyDescent="0.25">
      <c r="A14" s="307">
        <v>5</v>
      </c>
      <c r="B14" s="307" t="s">
        <v>712</v>
      </c>
      <c r="C14" s="308">
        <v>44902</v>
      </c>
      <c r="G14" s="307">
        <v>400</v>
      </c>
      <c r="I14" s="307">
        <v>20</v>
      </c>
      <c r="J14" s="307">
        <v>138.86000000000001</v>
      </c>
      <c r="K14" s="307">
        <v>138.86000000000001</v>
      </c>
      <c r="L14" s="307" t="s">
        <v>467</v>
      </c>
      <c r="M14" s="307">
        <v>138.86000000000001</v>
      </c>
    </row>
    <row r="15" spans="1:13" x14ac:dyDescent="0.25">
      <c r="A15" s="307">
        <v>6</v>
      </c>
      <c r="B15" s="307" t="s">
        <v>471</v>
      </c>
      <c r="C15" s="308">
        <v>42534</v>
      </c>
      <c r="F15" s="307">
        <v>600</v>
      </c>
      <c r="G15" s="307">
        <v>600</v>
      </c>
      <c r="I15" s="307">
        <v>18</v>
      </c>
      <c r="J15" s="307">
        <v>179.82</v>
      </c>
      <c r="K15" s="307">
        <v>179.82</v>
      </c>
      <c r="L15" s="307" t="s">
        <v>467</v>
      </c>
      <c r="M15" s="307">
        <v>179.82</v>
      </c>
    </row>
    <row r="16" spans="1:13" x14ac:dyDescent="0.25">
      <c r="A16" s="307">
        <v>7</v>
      </c>
      <c r="B16" s="307" t="s">
        <v>472</v>
      </c>
      <c r="C16" s="308">
        <v>38412</v>
      </c>
      <c r="F16" s="307">
        <v>600</v>
      </c>
      <c r="G16" s="307">
        <v>600</v>
      </c>
      <c r="I16" s="307">
        <v>18</v>
      </c>
      <c r="J16" s="307">
        <v>163.80000000000001</v>
      </c>
      <c r="K16" s="307">
        <v>163.80000000000001</v>
      </c>
      <c r="L16" s="307" t="s">
        <v>467</v>
      </c>
      <c r="M16" s="307">
        <v>163.80000000000001</v>
      </c>
    </row>
    <row r="17" spans="1:13" x14ac:dyDescent="0.25">
      <c r="A17" s="307">
        <v>8</v>
      </c>
      <c r="B17" s="307" t="s">
        <v>570</v>
      </c>
      <c r="C17" s="308">
        <v>38257</v>
      </c>
      <c r="F17" s="307">
        <v>600</v>
      </c>
      <c r="G17" s="307">
        <v>600</v>
      </c>
      <c r="I17" s="307">
        <v>22</v>
      </c>
      <c r="J17" s="307">
        <v>177.47</v>
      </c>
      <c r="K17" s="307">
        <v>177.47</v>
      </c>
      <c r="L17" s="307" t="s">
        <v>467</v>
      </c>
      <c r="M17" s="307">
        <v>177.47</v>
      </c>
    </row>
    <row r="18" spans="1:13" x14ac:dyDescent="0.25">
      <c r="A18" s="307">
        <v>9</v>
      </c>
      <c r="B18" s="307" t="s">
        <v>768</v>
      </c>
      <c r="C18" s="308">
        <v>45202</v>
      </c>
      <c r="G18" s="307">
        <v>600</v>
      </c>
      <c r="I18" s="307">
        <v>21</v>
      </c>
      <c r="J18" s="307">
        <v>165.88</v>
      </c>
      <c r="K18" s="307">
        <v>165.88</v>
      </c>
      <c r="L18" s="307" t="s">
        <v>467</v>
      </c>
      <c r="M18" s="307">
        <v>165.88</v>
      </c>
    </row>
    <row r="19" spans="1:13" x14ac:dyDescent="0.25">
      <c r="A19" s="307">
        <v>10</v>
      </c>
      <c r="B19" s="307" t="s">
        <v>778</v>
      </c>
      <c r="C19" s="308">
        <v>45231</v>
      </c>
      <c r="G19" s="307">
        <v>600</v>
      </c>
      <c r="I19" s="307">
        <v>18</v>
      </c>
      <c r="J19" s="307">
        <v>135.86000000000001</v>
      </c>
      <c r="K19" s="307">
        <v>135.86000000000001</v>
      </c>
      <c r="L19" s="307" t="s">
        <v>467</v>
      </c>
      <c r="M19" s="307">
        <v>135.86000000000001</v>
      </c>
    </row>
    <row r="20" spans="1:13" x14ac:dyDescent="0.25">
      <c r="A20" s="307">
        <v>11</v>
      </c>
      <c r="B20" s="307" t="s">
        <v>542</v>
      </c>
      <c r="C20" s="308">
        <v>44018</v>
      </c>
      <c r="F20" s="307">
        <v>400</v>
      </c>
      <c r="I20" s="307">
        <v>15</v>
      </c>
      <c r="J20" s="307">
        <v>135.79</v>
      </c>
      <c r="K20" s="307">
        <v>135.79</v>
      </c>
      <c r="L20" s="307" t="s">
        <v>467</v>
      </c>
      <c r="M20" s="307">
        <v>135.79</v>
      </c>
    </row>
    <row r="21" spans="1:13" x14ac:dyDescent="0.25">
      <c r="A21" s="307">
        <v>12</v>
      </c>
      <c r="B21" s="307" t="s">
        <v>625</v>
      </c>
      <c r="C21" s="308">
        <v>44414</v>
      </c>
      <c r="G21" s="307">
        <v>300</v>
      </c>
      <c r="I21" s="307">
        <v>0</v>
      </c>
      <c r="J21" s="307">
        <v>0</v>
      </c>
      <c r="K21" s="307">
        <v>0</v>
      </c>
      <c r="L21" s="307" t="s">
        <v>476</v>
      </c>
      <c r="M21" s="307">
        <v>0</v>
      </c>
    </row>
    <row r="22" spans="1:13" x14ac:dyDescent="0.25">
      <c r="A22" s="307">
        <v>13</v>
      </c>
      <c r="B22" s="307" t="s">
        <v>791</v>
      </c>
      <c r="C22" s="308">
        <v>45404</v>
      </c>
      <c r="G22" s="307">
        <v>400</v>
      </c>
      <c r="I22" s="307">
        <v>8</v>
      </c>
      <c r="J22" s="307">
        <v>52.4</v>
      </c>
      <c r="K22" s="307">
        <v>52.4</v>
      </c>
      <c r="L22" s="307" t="s">
        <v>476</v>
      </c>
      <c r="M22" s="307">
        <v>52.4</v>
      </c>
    </row>
    <row r="23" spans="1:13" x14ac:dyDescent="0.25">
      <c r="A23" s="307">
        <v>14</v>
      </c>
      <c r="B23" s="307" t="s">
        <v>477</v>
      </c>
      <c r="C23" s="308">
        <v>39084</v>
      </c>
      <c r="F23" s="307">
        <v>400</v>
      </c>
      <c r="G23" s="307">
        <v>400</v>
      </c>
      <c r="I23" s="307">
        <v>17</v>
      </c>
      <c r="J23" s="307">
        <v>152.16</v>
      </c>
      <c r="K23" s="307">
        <v>152.16</v>
      </c>
      <c r="L23" s="307" t="s">
        <v>467</v>
      </c>
      <c r="M23" s="307">
        <v>152.16</v>
      </c>
    </row>
    <row r="24" spans="1:13" x14ac:dyDescent="0.25">
      <c r="A24" s="307">
        <v>15</v>
      </c>
      <c r="B24" s="307" t="s">
        <v>478</v>
      </c>
      <c r="C24" s="308">
        <v>43003</v>
      </c>
      <c r="F24" s="307">
        <v>400</v>
      </c>
      <c r="G24" s="307">
        <v>400</v>
      </c>
      <c r="I24" s="307">
        <v>17</v>
      </c>
      <c r="J24" s="307">
        <v>132.12</v>
      </c>
      <c r="K24" s="307">
        <v>132.12</v>
      </c>
      <c r="L24" s="307" t="s">
        <v>467</v>
      </c>
      <c r="M24" s="307">
        <v>132.12</v>
      </c>
    </row>
    <row r="25" spans="1:13" x14ac:dyDescent="0.25">
      <c r="A25" s="307">
        <v>16</v>
      </c>
      <c r="B25" s="307" t="s">
        <v>479</v>
      </c>
      <c r="C25" s="308">
        <v>41162</v>
      </c>
      <c r="F25" s="307">
        <v>400</v>
      </c>
      <c r="G25" s="307">
        <v>400</v>
      </c>
      <c r="I25" s="307">
        <v>22</v>
      </c>
      <c r="J25" s="307">
        <v>166.2</v>
      </c>
      <c r="K25" s="307">
        <v>166.2</v>
      </c>
      <c r="L25" s="307" t="s">
        <v>467</v>
      </c>
      <c r="M25" s="307">
        <v>166.2</v>
      </c>
    </row>
    <row r="26" spans="1:13" x14ac:dyDescent="0.25">
      <c r="A26" s="307">
        <v>17</v>
      </c>
      <c r="B26" s="307" t="s">
        <v>787</v>
      </c>
      <c r="C26" s="308">
        <v>45356</v>
      </c>
      <c r="G26" s="307">
        <v>300</v>
      </c>
      <c r="I26" s="307">
        <v>0</v>
      </c>
      <c r="J26" s="307">
        <v>0</v>
      </c>
      <c r="K26" s="307">
        <v>0</v>
      </c>
      <c r="L26" s="307" t="s">
        <v>476</v>
      </c>
      <c r="M26" s="307">
        <v>0</v>
      </c>
    </row>
    <row r="27" spans="1:13" x14ac:dyDescent="0.25">
      <c r="A27" s="307">
        <v>18</v>
      </c>
      <c r="B27" s="307" t="s">
        <v>571</v>
      </c>
      <c r="C27" s="308">
        <v>44153</v>
      </c>
      <c r="F27" s="307">
        <v>600</v>
      </c>
      <c r="G27" s="307">
        <v>600</v>
      </c>
      <c r="I27" s="307">
        <v>20</v>
      </c>
      <c r="J27" s="307">
        <v>162.02000000000001</v>
      </c>
      <c r="K27" s="307">
        <v>162.02000000000001</v>
      </c>
      <c r="L27" s="307" t="s">
        <v>467</v>
      </c>
      <c r="M27" s="307">
        <v>162.02000000000001</v>
      </c>
    </row>
    <row r="28" spans="1:13" x14ac:dyDescent="0.25">
      <c r="A28" s="307">
        <v>19</v>
      </c>
      <c r="B28" s="307" t="s">
        <v>563</v>
      </c>
      <c r="C28" s="308">
        <v>44116</v>
      </c>
      <c r="G28" s="307">
        <v>300</v>
      </c>
      <c r="I28" s="307">
        <v>0</v>
      </c>
      <c r="J28" s="307">
        <v>0</v>
      </c>
      <c r="K28" s="307">
        <v>0</v>
      </c>
      <c r="L28" s="307" t="s">
        <v>476</v>
      </c>
      <c r="M28" s="307">
        <v>0</v>
      </c>
    </row>
    <row r="29" spans="1:13" x14ac:dyDescent="0.25">
      <c r="A29" s="307">
        <v>20</v>
      </c>
      <c r="B29" s="307" t="s">
        <v>693</v>
      </c>
      <c r="C29" s="308">
        <v>44782</v>
      </c>
      <c r="G29" s="307">
        <v>400</v>
      </c>
      <c r="I29" s="307">
        <v>20</v>
      </c>
      <c r="J29" s="307">
        <v>149.18</v>
      </c>
      <c r="K29" s="307">
        <v>149.18</v>
      </c>
      <c r="L29" s="307" t="s">
        <v>467</v>
      </c>
      <c r="M29" s="307">
        <v>149.18</v>
      </c>
    </row>
    <row r="30" spans="1:13" x14ac:dyDescent="0.25">
      <c r="A30" s="307">
        <v>21</v>
      </c>
      <c r="B30" s="307" t="s">
        <v>482</v>
      </c>
      <c r="C30" s="308">
        <v>36578</v>
      </c>
      <c r="F30" s="307">
        <v>400</v>
      </c>
      <c r="G30" s="307">
        <v>400</v>
      </c>
      <c r="I30" s="307">
        <v>18</v>
      </c>
      <c r="J30" s="307">
        <v>145.97</v>
      </c>
      <c r="K30" s="307">
        <v>145.97</v>
      </c>
      <c r="L30" s="307" t="s">
        <v>467</v>
      </c>
      <c r="M30" s="307">
        <v>145.97</v>
      </c>
    </row>
    <row r="31" spans="1:13" x14ac:dyDescent="0.25">
      <c r="A31" s="307">
        <v>22</v>
      </c>
      <c r="B31" s="307" t="s">
        <v>598</v>
      </c>
      <c r="C31" s="308">
        <v>44369</v>
      </c>
      <c r="G31" s="307">
        <v>500</v>
      </c>
      <c r="I31" s="307">
        <v>21</v>
      </c>
      <c r="J31" s="307">
        <v>153.78</v>
      </c>
      <c r="K31" s="307">
        <v>153.78</v>
      </c>
      <c r="L31" s="307" t="s">
        <v>467</v>
      </c>
      <c r="M31" s="307">
        <v>153.78</v>
      </c>
    </row>
    <row r="32" spans="1:13" x14ac:dyDescent="0.25">
      <c r="A32" s="307">
        <v>23</v>
      </c>
      <c r="B32" s="307" t="s">
        <v>483</v>
      </c>
      <c r="C32" s="308">
        <v>42856</v>
      </c>
      <c r="F32" s="307">
        <v>600</v>
      </c>
      <c r="G32" s="307">
        <v>600</v>
      </c>
      <c r="I32" s="307">
        <v>22</v>
      </c>
      <c r="J32" s="307">
        <v>175.07</v>
      </c>
      <c r="K32" s="307">
        <v>175.07</v>
      </c>
      <c r="L32" s="307" t="s">
        <v>467</v>
      </c>
      <c r="M32" s="307">
        <v>175.07</v>
      </c>
    </row>
    <row r="33" spans="1:13" x14ac:dyDescent="0.25">
      <c r="A33" s="307">
        <v>24</v>
      </c>
      <c r="B33" s="307" t="s">
        <v>484</v>
      </c>
      <c r="C33" s="308">
        <v>36950</v>
      </c>
      <c r="F33" s="307">
        <v>400</v>
      </c>
      <c r="G33" s="307">
        <v>400</v>
      </c>
      <c r="I33" s="307">
        <v>20</v>
      </c>
      <c r="J33" s="307">
        <v>57.16</v>
      </c>
      <c r="K33" s="307">
        <v>57.16</v>
      </c>
      <c r="L33" s="307" t="s">
        <v>476</v>
      </c>
      <c r="M33" s="307">
        <v>57.16</v>
      </c>
    </row>
    <row r="34" spans="1:13" x14ac:dyDescent="0.25">
      <c r="A34" s="307">
        <v>25</v>
      </c>
      <c r="B34" s="307" t="s">
        <v>759</v>
      </c>
      <c r="C34" s="308">
        <v>45189</v>
      </c>
      <c r="G34" s="307">
        <v>400</v>
      </c>
      <c r="I34" s="307">
        <v>22</v>
      </c>
      <c r="J34" s="307">
        <v>176.49</v>
      </c>
      <c r="K34" s="307">
        <v>176.49</v>
      </c>
      <c r="L34" s="307" t="s">
        <v>467</v>
      </c>
      <c r="M34" s="307">
        <v>176.49</v>
      </c>
    </row>
    <row r="35" spans="1:13" x14ac:dyDescent="0.25">
      <c r="A35" s="307">
        <v>26</v>
      </c>
      <c r="B35" s="307" t="s">
        <v>487</v>
      </c>
      <c r="C35" s="308">
        <v>39150</v>
      </c>
      <c r="F35" s="307">
        <v>400</v>
      </c>
      <c r="G35" s="307">
        <v>400</v>
      </c>
      <c r="I35" s="307">
        <v>16</v>
      </c>
      <c r="J35" s="307">
        <v>90.25</v>
      </c>
      <c r="K35" s="307">
        <v>90.25</v>
      </c>
      <c r="L35" s="307" t="s">
        <v>476</v>
      </c>
      <c r="M35" s="307">
        <v>90.25</v>
      </c>
    </row>
    <row r="36" spans="1:13" x14ac:dyDescent="0.25">
      <c r="A36" s="307">
        <v>27</v>
      </c>
      <c r="B36" s="307" t="s">
        <v>629</v>
      </c>
      <c r="C36" s="308">
        <v>44468</v>
      </c>
      <c r="G36" s="307">
        <v>400</v>
      </c>
      <c r="I36" s="307">
        <v>3</v>
      </c>
      <c r="J36" s="307">
        <v>22.47</v>
      </c>
      <c r="K36" s="307">
        <v>22.47</v>
      </c>
      <c r="L36" s="307" t="s">
        <v>476</v>
      </c>
      <c r="M36" s="307">
        <v>22.47</v>
      </c>
    </row>
    <row r="37" spans="1:13" x14ac:dyDescent="0.25">
      <c r="A37" s="307">
        <v>28</v>
      </c>
      <c r="B37" s="307" t="s">
        <v>488</v>
      </c>
      <c r="C37" s="308">
        <v>43778</v>
      </c>
      <c r="F37" s="307">
        <v>400</v>
      </c>
      <c r="G37" s="307">
        <v>400</v>
      </c>
      <c r="I37" s="307">
        <v>15</v>
      </c>
      <c r="J37" s="307">
        <v>118.33</v>
      </c>
      <c r="K37" s="307">
        <v>118.33</v>
      </c>
      <c r="L37" s="307" t="s">
        <v>476</v>
      </c>
      <c r="M37" s="307">
        <v>118.33</v>
      </c>
    </row>
    <row r="38" spans="1:13" x14ac:dyDescent="0.25">
      <c r="A38" s="307">
        <v>29</v>
      </c>
      <c r="B38" s="307" t="s">
        <v>489</v>
      </c>
      <c r="C38" s="308">
        <v>36704</v>
      </c>
      <c r="F38" s="307">
        <v>400</v>
      </c>
      <c r="G38" s="307">
        <v>400</v>
      </c>
      <c r="I38" s="307">
        <v>21</v>
      </c>
      <c r="J38" s="307">
        <v>148.02000000000001</v>
      </c>
      <c r="K38" s="307">
        <v>148.02000000000001</v>
      </c>
      <c r="L38" s="307" t="s">
        <v>467</v>
      </c>
      <c r="M38" s="307">
        <v>148.02000000000001</v>
      </c>
    </row>
    <row r="39" spans="1:13" x14ac:dyDescent="0.25">
      <c r="A39" s="307">
        <v>30</v>
      </c>
      <c r="B39" s="307" t="s">
        <v>690</v>
      </c>
      <c r="C39" s="308">
        <v>44748</v>
      </c>
      <c r="G39" s="307">
        <v>200</v>
      </c>
      <c r="I39" s="307">
        <v>0</v>
      </c>
      <c r="J39" s="307">
        <v>0</v>
      </c>
      <c r="K39" s="307">
        <v>0</v>
      </c>
      <c r="L39" s="307" t="s">
        <v>476</v>
      </c>
      <c r="M39" s="307">
        <v>0</v>
      </c>
    </row>
    <row r="40" spans="1:13" x14ac:dyDescent="0.25">
      <c r="A40" s="307">
        <v>31</v>
      </c>
      <c r="B40" s="307" t="s">
        <v>491</v>
      </c>
      <c r="C40" s="308">
        <v>39664</v>
      </c>
      <c r="F40" s="307">
        <v>400</v>
      </c>
      <c r="G40" s="307">
        <v>400</v>
      </c>
      <c r="I40" s="307">
        <v>16</v>
      </c>
      <c r="J40" s="307">
        <v>117.76</v>
      </c>
      <c r="K40" s="307">
        <v>117.76</v>
      </c>
      <c r="L40" s="307" t="s">
        <v>476</v>
      </c>
      <c r="M40" s="307">
        <v>117.76</v>
      </c>
    </row>
    <row r="41" spans="1:13" x14ac:dyDescent="0.25">
      <c r="A41" s="307">
        <v>32</v>
      </c>
      <c r="B41" s="307" t="s">
        <v>492</v>
      </c>
      <c r="C41" s="308">
        <v>41115</v>
      </c>
      <c r="F41" s="307">
        <v>500</v>
      </c>
      <c r="G41" s="307">
        <v>500</v>
      </c>
      <c r="I41" s="307">
        <v>5</v>
      </c>
      <c r="J41" s="307">
        <v>19</v>
      </c>
      <c r="K41" s="307">
        <v>19</v>
      </c>
      <c r="L41" s="307" t="s">
        <v>476</v>
      </c>
      <c r="M41" s="307">
        <v>19</v>
      </c>
    </row>
    <row r="42" spans="1:13" x14ac:dyDescent="0.25">
      <c r="A42" s="307">
        <v>33</v>
      </c>
      <c r="B42" s="307" t="s">
        <v>493</v>
      </c>
      <c r="C42" s="308">
        <v>39476</v>
      </c>
      <c r="F42" s="307">
        <v>600</v>
      </c>
      <c r="G42" s="307">
        <v>600</v>
      </c>
      <c r="I42" s="307">
        <v>18</v>
      </c>
      <c r="J42" s="307">
        <v>158.69999999999999</v>
      </c>
      <c r="K42" s="307">
        <v>158.69999999999999</v>
      </c>
      <c r="L42" s="307" t="s">
        <v>467</v>
      </c>
      <c r="M42" s="307">
        <v>158.69999999999999</v>
      </c>
    </row>
    <row r="43" spans="1:13" x14ac:dyDescent="0.25">
      <c r="A43" s="307">
        <v>34</v>
      </c>
      <c r="B43" s="307" t="s">
        <v>503</v>
      </c>
      <c r="C43" s="308">
        <v>42856</v>
      </c>
      <c r="E43" s="307" t="s">
        <v>349</v>
      </c>
      <c r="F43" s="307">
        <v>500</v>
      </c>
      <c r="G43" s="307">
        <v>500</v>
      </c>
      <c r="I43" s="307">
        <v>0</v>
      </c>
      <c r="J43" s="307">
        <v>0</v>
      </c>
      <c r="K43" s="307">
        <v>0</v>
      </c>
      <c r="L43" s="307" t="s">
        <v>476</v>
      </c>
      <c r="M43" s="307">
        <v>0</v>
      </c>
    </row>
    <row r="44" spans="1:13" x14ac:dyDescent="0.25">
      <c r="A44" s="307">
        <v>35</v>
      </c>
      <c r="B44" s="307" t="s">
        <v>496</v>
      </c>
      <c r="C44" s="308">
        <v>41030</v>
      </c>
      <c r="F44" s="307">
        <v>400</v>
      </c>
      <c r="G44" s="307">
        <v>400</v>
      </c>
      <c r="I44" s="307">
        <v>21</v>
      </c>
      <c r="J44" s="307">
        <v>166.45</v>
      </c>
      <c r="K44" s="307">
        <v>166.45</v>
      </c>
      <c r="L44" s="307" t="s">
        <v>467</v>
      </c>
      <c r="M44" s="307">
        <v>166.45</v>
      </c>
    </row>
    <row r="45" spans="1:13" x14ac:dyDescent="0.25">
      <c r="J45" s="307">
        <f>SUM(J10:J44)</f>
        <v>4135.07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F192-D4F7-4DD1-B7C5-107A480E1B16}">
  <dimension ref="A1:M45"/>
  <sheetViews>
    <sheetView topLeftCell="A24" workbookViewId="0">
      <selection activeCell="J46" sqref="J46"/>
    </sheetView>
  </sheetViews>
  <sheetFormatPr defaultColWidth="8.83203125" defaultRowHeight="15" x14ac:dyDescent="0.25"/>
  <cols>
    <col min="1" max="16384" width="8.83203125" style="304"/>
  </cols>
  <sheetData>
    <row r="1" spans="1:13" x14ac:dyDescent="0.25">
      <c r="A1" s="304" t="s">
        <v>446</v>
      </c>
    </row>
    <row r="2" spans="1:13" x14ac:dyDescent="0.25">
      <c r="A2" s="304" t="s">
        <v>785</v>
      </c>
    </row>
    <row r="3" spans="1:13" x14ac:dyDescent="0.25">
      <c r="A3" s="304" t="s">
        <v>448</v>
      </c>
      <c r="B3" s="304" t="s">
        <v>449</v>
      </c>
      <c r="C3" s="304" t="s">
        <v>423</v>
      </c>
      <c r="D3" s="304" t="s">
        <v>450</v>
      </c>
    </row>
    <row r="4" spans="1:13" x14ac:dyDescent="0.25">
      <c r="A4" s="304" t="s">
        <v>451</v>
      </c>
      <c r="B4" s="304">
        <v>17</v>
      </c>
      <c r="C4" s="304">
        <v>2656.45</v>
      </c>
      <c r="D4" s="304">
        <v>156.26</v>
      </c>
    </row>
    <row r="5" spans="1:13" x14ac:dyDescent="0.25">
      <c r="A5" s="304" t="s">
        <v>452</v>
      </c>
      <c r="B5" s="304">
        <v>16</v>
      </c>
      <c r="C5" s="304">
        <v>1030.9100000000001</v>
      </c>
      <c r="D5" s="304">
        <v>64.430000000000007</v>
      </c>
    </row>
    <row r="6" spans="1:13" x14ac:dyDescent="0.25">
      <c r="A6" s="304" t="s">
        <v>453</v>
      </c>
      <c r="B6" s="304">
        <v>8</v>
      </c>
      <c r="C6" s="304" t="s">
        <v>454</v>
      </c>
      <c r="D6" s="304" t="s">
        <v>454</v>
      </c>
    </row>
    <row r="7" spans="1:13" x14ac:dyDescent="0.25">
      <c r="A7" s="304" t="s">
        <v>455</v>
      </c>
      <c r="B7" s="304">
        <v>25</v>
      </c>
      <c r="C7" s="304" t="s">
        <v>454</v>
      </c>
      <c r="D7" s="304" t="s">
        <v>454</v>
      </c>
    </row>
    <row r="9" spans="1:13" x14ac:dyDescent="0.25">
      <c r="A9" s="304" t="s">
        <v>456</v>
      </c>
      <c r="B9" s="304" t="s">
        <v>457</v>
      </c>
      <c r="C9" s="304" t="s">
        <v>160</v>
      </c>
      <c r="D9" s="304" t="s">
        <v>458</v>
      </c>
      <c r="E9" s="304" t="s">
        <v>459</v>
      </c>
      <c r="F9" s="304" t="s">
        <v>460</v>
      </c>
      <c r="G9" s="304" t="s">
        <v>461</v>
      </c>
      <c r="H9" s="304" t="s">
        <v>462</v>
      </c>
      <c r="I9" s="304" t="s">
        <v>463</v>
      </c>
      <c r="J9" s="304" t="s">
        <v>423</v>
      </c>
      <c r="K9" s="304" t="s">
        <v>450</v>
      </c>
      <c r="L9" s="304" t="s">
        <v>464</v>
      </c>
      <c r="M9" s="304" t="s">
        <v>786</v>
      </c>
    </row>
    <row r="10" spans="1:13" x14ac:dyDescent="0.25">
      <c r="A10" s="304">
        <v>1</v>
      </c>
      <c r="B10" s="304" t="s">
        <v>553</v>
      </c>
      <c r="C10" s="305">
        <v>44083</v>
      </c>
      <c r="G10" s="304">
        <v>400</v>
      </c>
      <c r="I10" s="304">
        <v>21</v>
      </c>
      <c r="J10" s="304">
        <v>173.07</v>
      </c>
      <c r="K10" s="304">
        <v>173.07</v>
      </c>
      <c r="L10" s="304" t="s">
        <v>467</v>
      </c>
      <c r="M10" s="304">
        <v>173.07</v>
      </c>
    </row>
    <row r="11" spans="1:13" x14ac:dyDescent="0.25">
      <c r="A11" s="304">
        <v>2</v>
      </c>
      <c r="B11" s="304" t="s">
        <v>466</v>
      </c>
      <c r="C11" s="305">
        <v>41407</v>
      </c>
      <c r="F11" s="304">
        <v>600</v>
      </c>
      <c r="G11" s="304">
        <v>600</v>
      </c>
      <c r="I11" s="304">
        <v>20</v>
      </c>
      <c r="J11" s="304">
        <v>160.09</v>
      </c>
      <c r="K11" s="304">
        <v>160.09</v>
      </c>
      <c r="L11" s="304" t="s">
        <v>467</v>
      </c>
      <c r="M11" s="304">
        <v>160.09</v>
      </c>
    </row>
    <row r="12" spans="1:13" x14ac:dyDescent="0.25">
      <c r="A12" s="304">
        <v>3</v>
      </c>
      <c r="B12" s="304" t="s">
        <v>469</v>
      </c>
      <c r="C12" s="305">
        <v>38790</v>
      </c>
      <c r="F12" s="304">
        <v>400</v>
      </c>
      <c r="G12" s="304">
        <v>400</v>
      </c>
      <c r="I12" s="304">
        <v>17</v>
      </c>
      <c r="J12" s="304">
        <v>140.08000000000001</v>
      </c>
      <c r="K12" s="304">
        <v>140.08000000000001</v>
      </c>
      <c r="L12" s="304" t="s">
        <v>467</v>
      </c>
      <c r="M12" s="304">
        <v>140.08000000000001</v>
      </c>
    </row>
    <row r="13" spans="1:13" x14ac:dyDescent="0.25">
      <c r="A13" s="304">
        <v>4</v>
      </c>
      <c r="B13" s="304" t="s">
        <v>712</v>
      </c>
      <c r="C13" s="305">
        <v>44902</v>
      </c>
      <c r="G13" s="304">
        <v>400</v>
      </c>
      <c r="I13" s="304">
        <v>20</v>
      </c>
      <c r="J13" s="304">
        <v>138.66999999999999</v>
      </c>
      <c r="K13" s="304">
        <v>138.66999999999999</v>
      </c>
      <c r="L13" s="304" t="s">
        <v>467</v>
      </c>
      <c r="M13" s="304">
        <v>138.66999999999999</v>
      </c>
    </row>
    <row r="14" spans="1:13" x14ac:dyDescent="0.25">
      <c r="A14" s="304">
        <v>5</v>
      </c>
      <c r="B14" s="304" t="s">
        <v>471</v>
      </c>
      <c r="C14" s="305">
        <v>42534</v>
      </c>
      <c r="F14" s="304">
        <v>600</v>
      </c>
      <c r="G14" s="304">
        <v>600</v>
      </c>
      <c r="I14" s="304">
        <v>16</v>
      </c>
      <c r="J14" s="304">
        <v>163.22999999999999</v>
      </c>
      <c r="K14" s="304">
        <v>163.22999999999999</v>
      </c>
      <c r="L14" s="304" t="s">
        <v>467</v>
      </c>
      <c r="M14" s="304">
        <v>163.22999999999999</v>
      </c>
    </row>
    <row r="15" spans="1:13" x14ac:dyDescent="0.25">
      <c r="A15" s="304">
        <v>6</v>
      </c>
      <c r="B15" s="304" t="s">
        <v>472</v>
      </c>
      <c r="C15" s="305">
        <v>38412</v>
      </c>
      <c r="F15" s="304">
        <v>600</v>
      </c>
      <c r="G15" s="304">
        <v>600</v>
      </c>
      <c r="I15" s="304">
        <v>14</v>
      </c>
      <c r="J15" s="304">
        <v>126.26</v>
      </c>
      <c r="K15" s="304">
        <v>126.26</v>
      </c>
      <c r="L15" s="304" t="s">
        <v>476</v>
      </c>
      <c r="M15" s="304">
        <v>126.26</v>
      </c>
    </row>
    <row r="16" spans="1:13" x14ac:dyDescent="0.25">
      <c r="A16" s="304">
        <v>7</v>
      </c>
      <c r="B16" s="304" t="s">
        <v>570</v>
      </c>
      <c r="C16" s="305">
        <v>38257</v>
      </c>
      <c r="F16" s="304">
        <v>600</v>
      </c>
      <c r="G16" s="304">
        <v>600</v>
      </c>
      <c r="I16" s="304">
        <v>21</v>
      </c>
      <c r="J16" s="304">
        <v>173.39</v>
      </c>
      <c r="K16" s="304">
        <v>173.39</v>
      </c>
      <c r="L16" s="304" t="s">
        <v>467</v>
      </c>
      <c r="M16" s="304">
        <v>173.39</v>
      </c>
    </row>
    <row r="17" spans="1:13" x14ac:dyDescent="0.25">
      <c r="A17" s="304">
        <v>8</v>
      </c>
      <c r="B17" s="304" t="s">
        <v>768</v>
      </c>
      <c r="C17" s="305">
        <v>45202</v>
      </c>
      <c r="G17" s="304">
        <v>600</v>
      </c>
      <c r="I17" s="304">
        <v>21</v>
      </c>
      <c r="J17" s="304">
        <v>163.47</v>
      </c>
      <c r="K17" s="304">
        <v>163.47</v>
      </c>
      <c r="L17" s="304" t="s">
        <v>467</v>
      </c>
      <c r="M17" s="304">
        <v>163.47</v>
      </c>
    </row>
    <row r="18" spans="1:13" x14ac:dyDescent="0.25">
      <c r="A18" s="304">
        <v>9</v>
      </c>
      <c r="B18" s="304" t="s">
        <v>778</v>
      </c>
      <c r="C18" s="305">
        <v>45231</v>
      </c>
      <c r="G18" s="304">
        <v>600</v>
      </c>
      <c r="I18" s="304">
        <v>18</v>
      </c>
      <c r="J18" s="304">
        <v>127.2</v>
      </c>
      <c r="K18" s="304">
        <v>127.2</v>
      </c>
      <c r="L18" s="304" t="s">
        <v>476</v>
      </c>
      <c r="M18" s="304">
        <v>127.2</v>
      </c>
    </row>
    <row r="19" spans="1:13" x14ac:dyDescent="0.25">
      <c r="A19" s="304">
        <v>10</v>
      </c>
      <c r="B19" s="304" t="s">
        <v>542</v>
      </c>
      <c r="C19" s="305">
        <v>44018</v>
      </c>
      <c r="F19" s="304">
        <v>400</v>
      </c>
      <c r="I19" s="304">
        <v>14</v>
      </c>
      <c r="J19" s="304">
        <v>118.26</v>
      </c>
      <c r="K19" s="304">
        <v>118.26</v>
      </c>
      <c r="L19" s="304" t="s">
        <v>476</v>
      </c>
      <c r="M19" s="304">
        <v>118.26</v>
      </c>
    </row>
    <row r="20" spans="1:13" x14ac:dyDescent="0.25">
      <c r="A20" s="304">
        <v>11</v>
      </c>
      <c r="B20" s="304" t="s">
        <v>625</v>
      </c>
      <c r="C20" s="305">
        <v>44414</v>
      </c>
      <c r="G20" s="304">
        <v>300</v>
      </c>
      <c r="I20" s="304">
        <v>0</v>
      </c>
      <c r="J20" s="304">
        <v>0</v>
      </c>
      <c r="K20" s="304">
        <v>0</v>
      </c>
      <c r="L20" s="304" t="s">
        <v>476</v>
      </c>
      <c r="M20" s="304">
        <v>0</v>
      </c>
    </row>
    <row r="21" spans="1:13" x14ac:dyDescent="0.25">
      <c r="A21" s="304">
        <v>12</v>
      </c>
      <c r="B21" s="304" t="s">
        <v>477</v>
      </c>
      <c r="C21" s="305">
        <v>39084</v>
      </c>
      <c r="F21" s="304">
        <v>400</v>
      </c>
      <c r="G21" s="304">
        <v>400</v>
      </c>
      <c r="I21" s="304">
        <v>17</v>
      </c>
      <c r="J21" s="304">
        <v>148.69999999999999</v>
      </c>
      <c r="K21" s="304">
        <v>148.69999999999999</v>
      </c>
      <c r="L21" s="304" t="s">
        <v>467</v>
      </c>
      <c r="M21" s="304">
        <v>148.69999999999999</v>
      </c>
    </row>
    <row r="22" spans="1:13" x14ac:dyDescent="0.25">
      <c r="A22" s="304">
        <v>13</v>
      </c>
      <c r="B22" s="304" t="s">
        <v>478</v>
      </c>
      <c r="C22" s="305">
        <v>43003</v>
      </c>
      <c r="F22" s="304">
        <v>400</v>
      </c>
      <c r="G22" s="304">
        <v>400</v>
      </c>
      <c r="I22" s="304">
        <v>14</v>
      </c>
      <c r="J22" s="304">
        <v>104.63</v>
      </c>
      <c r="K22" s="304">
        <v>104.63</v>
      </c>
      <c r="L22" s="304" t="s">
        <v>476</v>
      </c>
      <c r="M22" s="304">
        <v>104.63</v>
      </c>
    </row>
    <row r="23" spans="1:13" x14ac:dyDescent="0.25">
      <c r="A23" s="304">
        <v>14</v>
      </c>
      <c r="B23" s="304" t="s">
        <v>479</v>
      </c>
      <c r="C23" s="305">
        <v>41162</v>
      </c>
      <c r="F23" s="304">
        <v>400</v>
      </c>
      <c r="G23" s="304">
        <v>400</v>
      </c>
      <c r="I23" s="304">
        <v>20</v>
      </c>
      <c r="J23" s="304">
        <v>156.38999999999999</v>
      </c>
      <c r="K23" s="304">
        <v>156.38999999999999</v>
      </c>
      <c r="L23" s="304" t="s">
        <v>467</v>
      </c>
      <c r="M23" s="304">
        <v>156.38999999999999</v>
      </c>
    </row>
    <row r="24" spans="1:13" x14ac:dyDescent="0.25">
      <c r="A24" s="304">
        <v>15</v>
      </c>
      <c r="B24" s="304" t="s">
        <v>787</v>
      </c>
      <c r="C24" s="305">
        <v>45356</v>
      </c>
      <c r="G24" s="304">
        <v>300</v>
      </c>
      <c r="I24" s="304">
        <v>0</v>
      </c>
      <c r="J24" s="304">
        <v>0</v>
      </c>
      <c r="K24" s="304">
        <v>0</v>
      </c>
      <c r="L24" s="304" t="s">
        <v>476</v>
      </c>
      <c r="M24" s="304">
        <v>0</v>
      </c>
    </row>
    <row r="25" spans="1:13" x14ac:dyDescent="0.25">
      <c r="A25" s="304">
        <v>16</v>
      </c>
      <c r="B25" s="304" t="s">
        <v>571</v>
      </c>
      <c r="C25" s="305">
        <v>44153</v>
      </c>
      <c r="F25" s="304">
        <v>600</v>
      </c>
      <c r="G25" s="304">
        <v>600</v>
      </c>
      <c r="I25" s="304">
        <v>21</v>
      </c>
      <c r="J25" s="304">
        <v>168.13</v>
      </c>
      <c r="K25" s="304">
        <v>168.13</v>
      </c>
      <c r="L25" s="304" t="s">
        <v>467</v>
      </c>
      <c r="M25" s="304">
        <v>168.13</v>
      </c>
    </row>
    <row r="26" spans="1:13" x14ac:dyDescent="0.25">
      <c r="A26" s="304">
        <v>17</v>
      </c>
      <c r="B26" s="304" t="s">
        <v>563</v>
      </c>
      <c r="C26" s="305">
        <v>44116</v>
      </c>
      <c r="G26" s="304">
        <v>300</v>
      </c>
      <c r="I26" s="304">
        <v>0</v>
      </c>
      <c r="J26" s="304">
        <v>0</v>
      </c>
      <c r="K26" s="304">
        <v>0</v>
      </c>
      <c r="L26" s="304" t="s">
        <v>476</v>
      </c>
      <c r="M26" s="304">
        <v>0</v>
      </c>
    </row>
    <row r="27" spans="1:13" x14ac:dyDescent="0.25">
      <c r="A27" s="304">
        <v>18</v>
      </c>
      <c r="B27" s="304" t="s">
        <v>693</v>
      </c>
      <c r="C27" s="305">
        <v>44782</v>
      </c>
      <c r="G27" s="304">
        <v>400</v>
      </c>
      <c r="I27" s="304">
        <v>20</v>
      </c>
      <c r="J27" s="304">
        <v>146.53</v>
      </c>
      <c r="K27" s="304">
        <v>146.53</v>
      </c>
      <c r="L27" s="304" t="s">
        <v>467</v>
      </c>
      <c r="M27" s="304">
        <v>146.53</v>
      </c>
    </row>
    <row r="28" spans="1:13" x14ac:dyDescent="0.25">
      <c r="A28" s="304">
        <v>19</v>
      </c>
      <c r="B28" s="304" t="s">
        <v>482</v>
      </c>
      <c r="C28" s="305">
        <v>36578</v>
      </c>
      <c r="F28" s="304">
        <v>400</v>
      </c>
      <c r="G28" s="304">
        <v>400</v>
      </c>
      <c r="I28" s="304">
        <v>16</v>
      </c>
      <c r="J28" s="304">
        <v>124.95</v>
      </c>
      <c r="K28" s="304">
        <v>124.95</v>
      </c>
      <c r="L28" s="304" t="s">
        <v>476</v>
      </c>
      <c r="M28" s="304">
        <v>124.95</v>
      </c>
    </row>
    <row r="29" spans="1:13" x14ac:dyDescent="0.25">
      <c r="A29" s="304">
        <v>20</v>
      </c>
      <c r="B29" s="304" t="s">
        <v>598</v>
      </c>
      <c r="C29" s="305">
        <v>44369</v>
      </c>
      <c r="G29" s="304">
        <v>500</v>
      </c>
      <c r="I29" s="304">
        <v>22</v>
      </c>
      <c r="J29" s="304">
        <v>141.16999999999999</v>
      </c>
      <c r="K29" s="304">
        <v>141.16999999999999</v>
      </c>
      <c r="L29" s="304" t="s">
        <v>467</v>
      </c>
      <c r="M29" s="304">
        <v>141.16999999999999</v>
      </c>
    </row>
    <row r="30" spans="1:13" x14ac:dyDescent="0.25">
      <c r="A30" s="304">
        <v>21</v>
      </c>
      <c r="B30" s="304" t="s">
        <v>483</v>
      </c>
      <c r="C30" s="305">
        <v>42856</v>
      </c>
      <c r="F30" s="304">
        <v>600</v>
      </c>
      <c r="G30" s="304">
        <v>600</v>
      </c>
      <c r="I30" s="304">
        <v>21</v>
      </c>
      <c r="J30" s="304">
        <v>170.34</v>
      </c>
      <c r="K30" s="304">
        <v>170.34</v>
      </c>
      <c r="L30" s="304" t="s">
        <v>467</v>
      </c>
      <c r="M30" s="304">
        <v>170.34</v>
      </c>
    </row>
    <row r="31" spans="1:13" x14ac:dyDescent="0.25">
      <c r="A31" s="304">
        <v>22</v>
      </c>
      <c r="B31" s="304" t="s">
        <v>484</v>
      </c>
      <c r="C31" s="305">
        <v>36950</v>
      </c>
      <c r="F31" s="304">
        <v>400</v>
      </c>
      <c r="G31" s="304">
        <v>400</v>
      </c>
      <c r="I31" s="304">
        <v>21</v>
      </c>
      <c r="J31" s="304">
        <v>68.849999999999994</v>
      </c>
      <c r="K31" s="304">
        <v>68.849999999999994</v>
      </c>
      <c r="L31" s="304" t="s">
        <v>476</v>
      </c>
      <c r="M31" s="304">
        <v>68.849999999999994</v>
      </c>
    </row>
    <row r="32" spans="1:13" x14ac:dyDescent="0.25">
      <c r="A32" s="304">
        <v>23</v>
      </c>
      <c r="B32" s="304" t="s">
        <v>759</v>
      </c>
      <c r="C32" s="305">
        <v>45189</v>
      </c>
      <c r="G32" s="304">
        <v>400</v>
      </c>
      <c r="I32" s="304">
        <v>20</v>
      </c>
      <c r="J32" s="304">
        <v>168.47</v>
      </c>
      <c r="K32" s="304">
        <v>168.47</v>
      </c>
      <c r="L32" s="304" t="s">
        <v>467</v>
      </c>
      <c r="M32" s="304">
        <v>168.47</v>
      </c>
    </row>
    <row r="33" spans="1:13" x14ac:dyDescent="0.25">
      <c r="A33" s="304">
        <v>24</v>
      </c>
      <c r="B33" s="304" t="s">
        <v>487</v>
      </c>
      <c r="C33" s="305">
        <v>39150</v>
      </c>
      <c r="F33" s="304">
        <v>400</v>
      </c>
      <c r="G33" s="304">
        <v>400</v>
      </c>
      <c r="I33" s="304">
        <v>12</v>
      </c>
      <c r="J33" s="304">
        <v>69.31</v>
      </c>
      <c r="K33" s="304">
        <v>69.31</v>
      </c>
      <c r="L33" s="304" t="s">
        <v>476</v>
      </c>
      <c r="M33" s="304">
        <v>69.31</v>
      </c>
    </row>
    <row r="34" spans="1:13" x14ac:dyDescent="0.25">
      <c r="A34" s="304">
        <v>25</v>
      </c>
      <c r="B34" s="304" t="s">
        <v>629</v>
      </c>
      <c r="C34" s="305">
        <v>44468</v>
      </c>
      <c r="G34" s="304">
        <v>400</v>
      </c>
      <c r="I34" s="304">
        <v>7</v>
      </c>
      <c r="J34" s="304">
        <v>62.56</v>
      </c>
      <c r="K34" s="304">
        <v>62.56</v>
      </c>
      <c r="L34" s="304" t="s">
        <v>476</v>
      </c>
      <c r="M34" s="304">
        <v>62.56</v>
      </c>
    </row>
    <row r="35" spans="1:13" x14ac:dyDescent="0.25">
      <c r="A35" s="304">
        <v>26</v>
      </c>
      <c r="B35" s="304" t="s">
        <v>488</v>
      </c>
      <c r="C35" s="305">
        <v>43778</v>
      </c>
      <c r="F35" s="304">
        <v>400</v>
      </c>
      <c r="G35" s="304">
        <v>400</v>
      </c>
      <c r="I35" s="304">
        <v>12</v>
      </c>
      <c r="J35" s="304">
        <v>100.13</v>
      </c>
      <c r="K35" s="304">
        <v>100.13</v>
      </c>
      <c r="L35" s="304" t="s">
        <v>476</v>
      </c>
      <c r="M35" s="304">
        <v>100.13</v>
      </c>
    </row>
    <row r="36" spans="1:13" x14ac:dyDescent="0.25">
      <c r="A36" s="304">
        <v>27</v>
      </c>
      <c r="B36" s="304" t="s">
        <v>489</v>
      </c>
      <c r="C36" s="305">
        <v>36704</v>
      </c>
      <c r="F36" s="304">
        <v>400</v>
      </c>
      <c r="G36" s="304">
        <v>400</v>
      </c>
      <c r="I36" s="304">
        <v>20</v>
      </c>
      <c r="J36" s="304">
        <v>133.09</v>
      </c>
      <c r="K36" s="304">
        <v>133.09</v>
      </c>
      <c r="L36" s="304" t="s">
        <v>467</v>
      </c>
      <c r="M36" s="304">
        <v>133.09</v>
      </c>
    </row>
    <row r="37" spans="1:13" x14ac:dyDescent="0.25">
      <c r="A37" s="304">
        <v>28</v>
      </c>
      <c r="B37" s="304" t="s">
        <v>690</v>
      </c>
      <c r="C37" s="305">
        <v>44748</v>
      </c>
      <c r="G37" s="304">
        <v>200</v>
      </c>
      <c r="I37" s="304">
        <v>0</v>
      </c>
      <c r="J37" s="304">
        <v>0</v>
      </c>
      <c r="K37" s="304">
        <v>0</v>
      </c>
      <c r="L37" s="304" t="s">
        <v>476</v>
      </c>
      <c r="M37" s="304">
        <v>0</v>
      </c>
    </row>
    <row r="38" spans="1:13" x14ac:dyDescent="0.25">
      <c r="A38" s="304">
        <v>29</v>
      </c>
      <c r="B38" s="304" t="s">
        <v>491</v>
      </c>
      <c r="C38" s="305">
        <v>39664</v>
      </c>
      <c r="F38" s="304">
        <v>400</v>
      </c>
      <c r="G38" s="304">
        <v>400</v>
      </c>
      <c r="I38" s="304">
        <v>17</v>
      </c>
      <c r="J38" s="304">
        <v>118.76</v>
      </c>
      <c r="K38" s="304">
        <v>118.76</v>
      </c>
      <c r="L38" s="304" t="s">
        <v>476</v>
      </c>
      <c r="M38" s="304">
        <v>118.76</v>
      </c>
    </row>
    <row r="39" spans="1:13" x14ac:dyDescent="0.25">
      <c r="A39" s="304">
        <v>30</v>
      </c>
      <c r="B39" s="304" t="s">
        <v>492</v>
      </c>
      <c r="C39" s="305">
        <v>41115</v>
      </c>
      <c r="F39" s="304">
        <v>500</v>
      </c>
      <c r="G39" s="304">
        <v>500</v>
      </c>
      <c r="I39" s="304">
        <v>2</v>
      </c>
      <c r="J39" s="304">
        <v>10</v>
      </c>
      <c r="K39" s="304">
        <v>10</v>
      </c>
      <c r="L39" s="304" t="s">
        <v>476</v>
      </c>
      <c r="M39" s="304">
        <v>10</v>
      </c>
    </row>
    <row r="40" spans="1:13" x14ac:dyDescent="0.25">
      <c r="A40" s="304">
        <v>31</v>
      </c>
      <c r="B40" s="304" t="s">
        <v>493</v>
      </c>
      <c r="C40" s="305">
        <v>39476</v>
      </c>
      <c r="F40" s="304">
        <v>600</v>
      </c>
      <c r="G40" s="304">
        <v>600</v>
      </c>
      <c r="I40" s="304">
        <v>16</v>
      </c>
      <c r="J40" s="304">
        <v>140.71</v>
      </c>
      <c r="K40" s="304">
        <v>140.71</v>
      </c>
      <c r="L40" s="304" t="s">
        <v>467</v>
      </c>
      <c r="M40" s="304">
        <v>140.71</v>
      </c>
    </row>
    <row r="41" spans="1:13" x14ac:dyDescent="0.25">
      <c r="A41" s="304">
        <v>32</v>
      </c>
      <c r="B41" s="304" t="s">
        <v>503</v>
      </c>
      <c r="C41" s="305">
        <v>42856</v>
      </c>
      <c r="E41" s="304" t="s">
        <v>349</v>
      </c>
      <c r="F41" s="304">
        <v>500</v>
      </c>
      <c r="G41" s="304">
        <v>500</v>
      </c>
      <c r="I41" s="304">
        <v>0</v>
      </c>
      <c r="J41" s="304">
        <v>0</v>
      </c>
      <c r="K41" s="304">
        <v>0</v>
      </c>
      <c r="L41" s="304" t="s">
        <v>476</v>
      </c>
      <c r="M41" s="304">
        <v>0</v>
      </c>
    </row>
    <row r="42" spans="1:13" x14ac:dyDescent="0.25">
      <c r="A42" s="304">
        <v>33</v>
      </c>
      <c r="B42" s="304" t="s">
        <v>496</v>
      </c>
      <c r="C42" s="305">
        <v>41030</v>
      </c>
      <c r="F42" s="304">
        <v>400</v>
      </c>
      <c r="G42" s="304">
        <v>400</v>
      </c>
      <c r="I42" s="304">
        <v>25</v>
      </c>
      <c r="J42" s="304">
        <v>170.92</v>
      </c>
      <c r="K42" s="304">
        <v>170.92</v>
      </c>
      <c r="L42" s="304" t="s">
        <v>467</v>
      </c>
      <c r="M42" s="304">
        <v>170.92</v>
      </c>
    </row>
    <row r="43" spans="1:13" x14ac:dyDescent="0.25">
      <c r="J43" s="304">
        <f>SUM(J10:J42)</f>
        <v>3687.3600000000006</v>
      </c>
    </row>
    <row r="44" spans="1:13" x14ac:dyDescent="0.25">
      <c r="B44" s="304" t="s">
        <v>761</v>
      </c>
      <c r="J44" s="304">
        <v>162.19999999999999</v>
      </c>
    </row>
    <row r="45" spans="1:13" x14ac:dyDescent="0.25">
      <c r="J45" s="304">
        <f>SUM(J43:J44)</f>
        <v>3849.5600000000004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DAEF-0253-4F12-AA56-197DEA0E6DA1}">
  <dimension ref="A1:M44"/>
  <sheetViews>
    <sheetView topLeftCell="A23" workbookViewId="0">
      <selection activeCell="J45" sqref="J45"/>
    </sheetView>
  </sheetViews>
  <sheetFormatPr defaultColWidth="8.83203125" defaultRowHeight="15" x14ac:dyDescent="0.25"/>
  <cols>
    <col min="1" max="16384" width="8.83203125" style="317"/>
  </cols>
  <sheetData>
    <row r="1" spans="1:13" x14ac:dyDescent="0.25">
      <c r="A1" s="317" t="s">
        <v>446</v>
      </c>
    </row>
    <row r="2" spans="1:13" x14ac:dyDescent="0.25">
      <c r="A2" s="317" t="s">
        <v>800</v>
      </c>
    </row>
    <row r="3" spans="1:13" x14ac:dyDescent="0.25">
      <c r="A3" s="317" t="s">
        <v>448</v>
      </c>
      <c r="B3" s="317" t="s">
        <v>449</v>
      </c>
      <c r="C3" s="317" t="s">
        <v>423</v>
      </c>
      <c r="D3" s="317" t="s">
        <v>450</v>
      </c>
    </row>
    <row r="4" spans="1:13" x14ac:dyDescent="0.25">
      <c r="A4" s="317" t="s">
        <v>451</v>
      </c>
      <c r="B4" s="317">
        <v>23</v>
      </c>
      <c r="C4" s="317">
        <v>3833.09</v>
      </c>
      <c r="D4" s="317">
        <v>166.66</v>
      </c>
    </row>
    <row r="5" spans="1:13" x14ac:dyDescent="0.25">
      <c r="A5" s="317" t="s">
        <v>452</v>
      </c>
      <c r="B5" s="317">
        <v>11</v>
      </c>
      <c r="C5" s="317">
        <v>407.07</v>
      </c>
      <c r="D5" s="317">
        <v>37.01</v>
      </c>
    </row>
    <row r="6" spans="1:13" x14ac:dyDescent="0.25">
      <c r="A6" s="317" t="s">
        <v>453</v>
      </c>
      <c r="B6" s="317">
        <v>3</v>
      </c>
      <c r="C6" s="317" t="s">
        <v>454</v>
      </c>
      <c r="D6" s="317" t="s">
        <v>454</v>
      </c>
    </row>
    <row r="7" spans="1:13" x14ac:dyDescent="0.25">
      <c r="A7" s="317" t="s">
        <v>455</v>
      </c>
      <c r="B7" s="317">
        <v>26</v>
      </c>
      <c r="C7" s="317" t="s">
        <v>454</v>
      </c>
      <c r="D7" s="317" t="s">
        <v>454</v>
      </c>
    </row>
    <row r="9" spans="1:13" x14ac:dyDescent="0.25">
      <c r="A9" s="317" t="s">
        <v>456</v>
      </c>
      <c r="B9" s="317" t="s">
        <v>457</v>
      </c>
      <c r="C9" s="317" t="s">
        <v>160</v>
      </c>
      <c r="D9" s="317" t="s">
        <v>458</v>
      </c>
      <c r="E9" s="317" t="s">
        <v>459</v>
      </c>
      <c r="F9" s="317" t="s">
        <v>460</v>
      </c>
      <c r="G9" s="317" t="s">
        <v>461</v>
      </c>
      <c r="H9" s="317" t="s">
        <v>462</v>
      </c>
      <c r="I9" s="317" t="s">
        <v>463</v>
      </c>
      <c r="J9" s="317" t="s">
        <v>423</v>
      </c>
      <c r="K9" s="317" t="s">
        <v>450</v>
      </c>
      <c r="L9" s="317" t="s">
        <v>464</v>
      </c>
      <c r="M9" s="317" t="s">
        <v>801</v>
      </c>
    </row>
    <row r="10" spans="1:13" x14ac:dyDescent="0.25">
      <c r="A10" s="317">
        <v>1</v>
      </c>
      <c r="B10" s="317" t="s">
        <v>553</v>
      </c>
      <c r="C10" s="318">
        <v>44083</v>
      </c>
      <c r="G10" s="317">
        <v>400</v>
      </c>
      <c r="I10" s="317">
        <v>23</v>
      </c>
      <c r="J10" s="317">
        <v>185.35</v>
      </c>
      <c r="K10" s="317">
        <v>185.35</v>
      </c>
      <c r="L10" s="317" t="s">
        <v>467</v>
      </c>
      <c r="M10" s="317">
        <v>185.35</v>
      </c>
    </row>
    <row r="11" spans="1:13" x14ac:dyDescent="0.25">
      <c r="A11" s="317">
        <v>2</v>
      </c>
      <c r="B11" s="317" t="s">
        <v>790</v>
      </c>
      <c r="C11" s="318">
        <v>45384</v>
      </c>
      <c r="G11" s="317">
        <v>400</v>
      </c>
      <c r="I11" s="317">
        <v>22</v>
      </c>
      <c r="J11" s="317">
        <v>181.93</v>
      </c>
      <c r="K11" s="317">
        <v>181.93</v>
      </c>
      <c r="L11" s="317" t="s">
        <v>467</v>
      </c>
      <c r="M11" s="317">
        <v>181.93</v>
      </c>
    </row>
    <row r="12" spans="1:13" x14ac:dyDescent="0.25">
      <c r="A12" s="317">
        <v>3</v>
      </c>
      <c r="B12" s="317" t="s">
        <v>466</v>
      </c>
      <c r="C12" s="318">
        <v>41407</v>
      </c>
      <c r="F12" s="317">
        <v>600</v>
      </c>
      <c r="G12" s="317">
        <v>600</v>
      </c>
      <c r="I12" s="317">
        <v>20</v>
      </c>
      <c r="J12" s="317">
        <v>164.46</v>
      </c>
      <c r="K12" s="317">
        <v>164.46</v>
      </c>
      <c r="L12" s="317" t="s">
        <v>467</v>
      </c>
      <c r="M12" s="317">
        <v>164.46</v>
      </c>
    </row>
    <row r="13" spans="1:13" x14ac:dyDescent="0.25">
      <c r="A13" s="317">
        <v>4</v>
      </c>
      <c r="B13" s="317" t="s">
        <v>469</v>
      </c>
      <c r="C13" s="318">
        <v>38790</v>
      </c>
      <c r="F13" s="317">
        <v>400</v>
      </c>
      <c r="G13" s="317">
        <v>400</v>
      </c>
      <c r="I13" s="317">
        <v>15</v>
      </c>
      <c r="J13" s="317">
        <v>130.77000000000001</v>
      </c>
      <c r="K13" s="317">
        <v>130.77000000000001</v>
      </c>
      <c r="L13" s="317" t="s">
        <v>467</v>
      </c>
      <c r="M13" s="317">
        <v>130.77000000000001</v>
      </c>
    </row>
    <row r="14" spans="1:13" x14ac:dyDescent="0.25">
      <c r="A14" s="317">
        <v>5</v>
      </c>
      <c r="B14" s="317" t="s">
        <v>712</v>
      </c>
      <c r="C14" s="318">
        <v>44902</v>
      </c>
      <c r="G14" s="317">
        <v>400</v>
      </c>
      <c r="I14" s="317">
        <v>23</v>
      </c>
      <c r="J14" s="317">
        <v>156.91</v>
      </c>
      <c r="K14" s="317">
        <v>156.91</v>
      </c>
      <c r="L14" s="317" t="s">
        <v>467</v>
      </c>
      <c r="M14" s="317">
        <v>156.91</v>
      </c>
    </row>
    <row r="15" spans="1:13" x14ac:dyDescent="0.25">
      <c r="A15" s="317">
        <v>6</v>
      </c>
      <c r="B15" s="317" t="s">
        <v>471</v>
      </c>
      <c r="C15" s="318">
        <v>42534</v>
      </c>
      <c r="F15" s="317">
        <v>600</v>
      </c>
      <c r="G15" s="317">
        <v>600</v>
      </c>
      <c r="I15" s="317">
        <v>18</v>
      </c>
      <c r="J15" s="317">
        <v>185.86</v>
      </c>
      <c r="K15" s="317">
        <v>185.86</v>
      </c>
      <c r="L15" s="317" t="s">
        <v>467</v>
      </c>
      <c r="M15" s="317">
        <v>185.86</v>
      </c>
    </row>
    <row r="16" spans="1:13" x14ac:dyDescent="0.25">
      <c r="A16" s="317">
        <v>7</v>
      </c>
      <c r="B16" s="317" t="s">
        <v>472</v>
      </c>
      <c r="C16" s="318">
        <v>38412</v>
      </c>
      <c r="F16" s="317">
        <v>600</v>
      </c>
      <c r="G16" s="317">
        <v>600</v>
      </c>
      <c r="I16" s="317">
        <v>17</v>
      </c>
      <c r="J16" s="317">
        <v>152.36000000000001</v>
      </c>
      <c r="K16" s="317">
        <v>152.36000000000001</v>
      </c>
      <c r="L16" s="317" t="s">
        <v>467</v>
      </c>
      <c r="M16" s="317">
        <v>152.36000000000001</v>
      </c>
    </row>
    <row r="17" spans="1:13" x14ac:dyDescent="0.25">
      <c r="A17" s="317">
        <v>8</v>
      </c>
      <c r="B17" s="317" t="s">
        <v>570</v>
      </c>
      <c r="C17" s="318">
        <v>38257</v>
      </c>
      <c r="F17" s="317">
        <v>600</v>
      </c>
      <c r="G17" s="317">
        <v>600</v>
      </c>
      <c r="I17" s="317">
        <v>23</v>
      </c>
      <c r="J17" s="317">
        <v>185.78</v>
      </c>
      <c r="K17" s="317">
        <v>185.78</v>
      </c>
      <c r="L17" s="317" t="s">
        <v>467</v>
      </c>
      <c r="M17" s="317">
        <v>185.78</v>
      </c>
    </row>
    <row r="18" spans="1:13" x14ac:dyDescent="0.25">
      <c r="A18" s="317">
        <v>9</v>
      </c>
      <c r="B18" s="317" t="s">
        <v>768</v>
      </c>
      <c r="C18" s="318">
        <v>45202</v>
      </c>
      <c r="G18" s="317">
        <v>600</v>
      </c>
      <c r="I18" s="317">
        <v>23</v>
      </c>
      <c r="J18" s="317">
        <v>176.96</v>
      </c>
      <c r="K18" s="317">
        <v>176.96</v>
      </c>
      <c r="L18" s="317" t="s">
        <v>467</v>
      </c>
      <c r="M18" s="317">
        <v>176.96</v>
      </c>
    </row>
    <row r="19" spans="1:13" x14ac:dyDescent="0.25">
      <c r="A19" s="317">
        <v>10</v>
      </c>
      <c r="B19" s="317" t="s">
        <v>778</v>
      </c>
      <c r="C19" s="318">
        <v>45231</v>
      </c>
      <c r="G19" s="317">
        <v>600</v>
      </c>
      <c r="I19" s="317">
        <v>19</v>
      </c>
      <c r="J19" s="317">
        <v>153.11000000000001</v>
      </c>
      <c r="K19" s="317">
        <v>153.11000000000001</v>
      </c>
      <c r="L19" s="317" t="s">
        <v>467</v>
      </c>
      <c r="M19" s="317">
        <v>153.11000000000001</v>
      </c>
    </row>
    <row r="20" spans="1:13" x14ac:dyDescent="0.25">
      <c r="A20" s="317">
        <v>11</v>
      </c>
      <c r="B20" s="317" t="s">
        <v>542</v>
      </c>
      <c r="C20" s="318">
        <v>44018</v>
      </c>
      <c r="F20" s="317">
        <v>400</v>
      </c>
      <c r="I20" s="317">
        <v>18</v>
      </c>
      <c r="J20" s="317">
        <v>155.44999999999999</v>
      </c>
      <c r="K20" s="317">
        <v>155.44999999999999</v>
      </c>
      <c r="L20" s="317" t="s">
        <v>467</v>
      </c>
      <c r="M20" s="317">
        <v>155.44999999999999</v>
      </c>
    </row>
    <row r="21" spans="1:13" x14ac:dyDescent="0.25">
      <c r="A21" s="317">
        <v>12</v>
      </c>
      <c r="B21" s="317" t="s">
        <v>625</v>
      </c>
      <c r="C21" s="318">
        <v>44414</v>
      </c>
      <c r="G21" s="317">
        <v>300</v>
      </c>
      <c r="I21" s="317">
        <v>0</v>
      </c>
      <c r="J21" s="317">
        <v>0</v>
      </c>
      <c r="K21" s="317">
        <v>0</v>
      </c>
      <c r="L21" s="317" t="s">
        <v>476</v>
      </c>
      <c r="M21" s="317">
        <v>0</v>
      </c>
    </row>
    <row r="22" spans="1:13" x14ac:dyDescent="0.25">
      <c r="A22" s="317">
        <v>13</v>
      </c>
      <c r="B22" s="317" t="s">
        <v>791</v>
      </c>
      <c r="C22" s="318">
        <v>45404</v>
      </c>
      <c r="G22" s="317">
        <v>400</v>
      </c>
      <c r="I22" s="317">
        <v>20</v>
      </c>
      <c r="J22" s="317">
        <v>162.75</v>
      </c>
      <c r="K22" s="317">
        <v>162.75</v>
      </c>
      <c r="L22" s="317" t="s">
        <v>467</v>
      </c>
      <c r="M22" s="317">
        <v>162.75</v>
      </c>
    </row>
    <row r="23" spans="1:13" x14ac:dyDescent="0.25">
      <c r="A23" s="317">
        <v>14</v>
      </c>
      <c r="B23" s="317" t="s">
        <v>477</v>
      </c>
      <c r="C23" s="318">
        <v>39084</v>
      </c>
      <c r="F23" s="317">
        <v>400</v>
      </c>
      <c r="G23" s="317">
        <v>400</v>
      </c>
      <c r="I23" s="317">
        <v>19</v>
      </c>
      <c r="J23" s="317">
        <v>168.32</v>
      </c>
      <c r="K23" s="317">
        <v>168.32</v>
      </c>
      <c r="L23" s="317" t="s">
        <v>467</v>
      </c>
      <c r="M23" s="317">
        <v>168.32</v>
      </c>
    </row>
    <row r="24" spans="1:13" x14ac:dyDescent="0.25">
      <c r="A24" s="317">
        <v>15</v>
      </c>
      <c r="B24" s="317" t="s">
        <v>478</v>
      </c>
      <c r="C24" s="318">
        <v>43003</v>
      </c>
      <c r="F24" s="317">
        <v>400</v>
      </c>
      <c r="G24" s="317">
        <v>400</v>
      </c>
      <c r="I24" s="317">
        <v>17</v>
      </c>
      <c r="J24" s="317">
        <v>137.54</v>
      </c>
      <c r="K24" s="317">
        <v>137.54</v>
      </c>
      <c r="L24" s="317" t="s">
        <v>467</v>
      </c>
      <c r="M24" s="317">
        <v>137.54</v>
      </c>
    </row>
    <row r="25" spans="1:13" x14ac:dyDescent="0.25">
      <c r="A25" s="317">
        <v>16</v>
      </c>
      <c r="B25" s="317" t="s">
        <v>479</v>
      </c>
      <c r="C25" s="318">
        <v>41162</v>
      </c>
      <c r="F25" s="317">
        <v>400</v>
      </c>
      <c r="G25" s="317">
        <v>400</v>
      </c>
      <c r="I25" s="317">
        <v>23</v>
      </c>
      <c r="J25" s="317">
        <v>181.47</v>
      </c>
      <c r="K25" s="317">
        <v>181.47</v>
      </c>
      <c r="L25" s="317" t="s">
        <v>467</v>
      </c>
      <c r="M25" s="317">
        <v>181.47</v>
      </c>
    </row>
    <row r="26" spans="1:13" x14ac:dyDescent="0.25">
      <c r="A26" s="317">
        <v>17</v>
      </c>
      <c r="B26" s="317" t="s">
        <v>787</v>
      </c>
      <c r="C26" s="318">
        <v>45356</v>
      </c>
      <c r="G26" s="317">
        <v>300</v>
      </c>
      <c r="I26" s="317">
        <v>0</v>
      </c>
      <c r="J26" s="317">
        <v>0</v>
      </c>
      <c r="K26" s="317">
        <v>0</v>
      </c>
      <c r="L26" s="317" t="s">
        <v>476</v>
      </c>
      <c r="M26" s="317">
        <v>0</v>
      </c>
    </row>
    <row r="27" spans="1:13" x14ac:dyDescent="0.25">
      <c r="A27" s="317">
        <v>18</v>
      </c>
      <c r="B27" s="317" t="s">
        <v>571</v>
      </c>
      <c r="C27" s="318">
        <v>44153</v>
      </c>
      <c r="F27" s="317">
        <v>600</v>
      </c>
      <c r="G27" s="317">
        <v>600</v>
      </c>
      <c r="I27" s="317">
        <v>23</v>
      </c>
      <c r="J27" s="317">
        <v>190.96</v>
      </c>
      <c r="K27" s="317">
        <v>190.96</v>
      </c>
      <c r="L27" s="317" t="s">
        <v>467</v>
      </c>
      <c r="M27" s="317">
        <v>190.96</v>
      </c>
    </row>
    <row r="28" spans="1:13" x14ac:dyDescent="0.25">
      <c r="A28" s="317">
        <v>19</v>
      </c>
      <c r="B28" s="317" t="s">
        <v>563</v>
      </c>
      <c r="C28" s="318">
        <v>44116</v>
      </c>
      <c r="G28" s="317">
        <v>300</v>
      </c>
      <c r="I28" s="317">
        <v>0</v>
      </c>
      <c r="J28" s="317">
        <v>0</v>
      </c>
      <c r="K28" s="317">
        <v>0</v>
      </c>
      <c r="L28" s="317" t="s">
        <v>476</v>
      </c>
      <c r="M28" s="317">
        <v>0</v>
      </c>
    </row>
    <row r="29" spans="1:13" x14ac:dyDescent="0.25">
      <c r="A29" s="317">
        <v>20</v>
      </c>
      <c r="B29" s="317" t="s">
        <v>482</v>
      </c>
      <c r="C29" s="318">
        <v>36578</v>
      </c>
      <c r="F29" s="317">
        <v>400</v>
      </c>
      <c r="G29" s="317">
        <v>400</v>
      </c>
      <c r="I29" s="317">
        <v>18</v>
      </c>
      <c r="J29" s="317">
        <v>147.76</v>
      </c>
      <c r="K29" s="317">
        <v>147.76</v>
      </c>
      <c r="L29" s="317" t="s">
        <v>467</v>
      </c>
      <c r="M29" s="317">
        <v>147.76</v>
      </c>
    </row>
    <row r="30" spans="1:13" x14ac:dyDescent="0.25">
      <c r="A30" s="317">
        <v>21</v>
      </c>
      <c r="B30" s="317" t="s">
        <v>598</v>
      </c>
      <c r="C30" s="318">
        <v>44369</v>
      </c>
      <c r="G30" s="317">
        <v>500</v>
      </c>
      <c r="I30" s="317">
        <v>20</v>
      </c>
      <c r="J30" s="317">
        <v>148.19</v>
      </c>
      <c r="K30" s="317">
        <v>148.19</v>
      </c>
      <c r="L30" s="317" t="s">
        <v>467</v>
      </c>
      <c r="M30" s="317">
        <v>148.19</v>
      </c>
    </row>
    <row r="31" spans="1:13" x14ac:dyDescent="0.25">
      <c r="A31" s="317">
        <v>22</v>
      </c>
      <c r="B31" s="317" t="s">
        <v>483</v>
      </c>
      <c r="C31" s="318">
        <v>42856</v>
      </c>
      <c r="F31" s="317">
        <v>600</v>
      </c>
      <c r="G31" s="317">
        <v>600</v>
      </c>
      <c r="I31" s="317">
        <v>23</v>
      </c>
      <c r="J31" s="317">
        <v>194.42</v>
      </c>
      <c r="K31" s="317">
        <v>194.42</v>
      </c>
      <c r="L31" s="317" t="s">
        <v>467</v>
      </c>
      <c r="M31" s="317">
        <v>194.42</v>
      </c>
    </row>
    <row r="32" spans="1:13" x14ac:dyDescent="0.25">
      <c r="A32" s="317">
        <v>23</v>
      </c>
      <c r="B32" s="317" t="s">
        <v>484</v>
      </c>
      <c r="C32" s="318">
        <v>36950</v>
      </c>
      <c r="F32" s="317">
        <v>400</v>
      </c>
      <c r="G32" s="317">
        <v>400</v>
      </c>
      <c r="I32" s="317">
        <v>22</v>
      </c>
      <c r="J32" s="317">
        <v>63.92</v>
      </c>
      <c r="K32" s="317">
        <v>63.92</v>
      </c>
      <c r="L32" s="317" t="s">
        <v>476</v>
      </c>
      <c r="M32" s="317">
        <v>63.92</v>
      </c>
    </row>
    <row r="33" spans="1:13" x14ac:dyDescent="0.25">
      <c r="A33" s="317">
        <v>24</v>
      </c>
      <c r="B33" s="317" t="s">
        <v>759</v>
      </c>
      <c r="C33" s="318">
        <v>45189</v>
      </c>
      <c r="G33" s="317">
        <v>400</v>
      </c>
      <c r="I33" s="317">
        <v>22</v>
      </c>
      <c r="J33" s="317">
        <v>182.56</v>
      </c>
      <c r="K33" s="317">
        <v>182.56</v>
      </c>
      <c r="L33" s="317" t="s">
        <v>467</v>
      </c>
      <c r="M33" s="317">
        <v>182.56</v>
      </c>
    </row>
    <row r="34" spans="1:13" x14ac:dyDescent="0.25">
      <c r="A34" s="317">
        <v>25</v>
      </c>
      <c r="B34" s="317" t="s">
        <v>487</v>
      </c>
      <c r="C34" s="318">
        <v>39150</v>
      </c>
      <c r="F34" s="317">
        <v>400</v>
      </c>
      <c r="G34" s="317">
        <v>400</v>
      </c>
      <c r="I34" s="317">
        <v>15</v>
      </c>
      <c r="J34" s="317">
        <v>86.31</v>
      </c>
      <c r="K34" s="317">
        <v>86.31</v>
      </c>
      <c r="L34" s="317" t="s">
        <v>476</v>
      </c>
      <c r="M34" s="317">
        <v>86.31</v>
      </c>
    </row>
    <row r="35" spans="1:13" x14ac:dyDescent="0.25">
      <c r="A35" s="317">
        <v>26</v>
      </c>
      <c r="B35" s="317" t="s">
        <v>629</v>
      </c>
      <c r="C35" s="318">
        <v>44468</v>
      </c>
      <c r="G35" s="317">
        <v>400</v>
      </c>
      <c r="I35" s="317">
        <v>0</v>
      </c>
      <c r="J35" s="317">
        <v>0</v>
      </c>
      <c r="K35" s="317">
        <v>0</v>
      </c>
      <c r="L35" s="317" t="s">
        <v>476</v>
      </c>
      <c r="M35" s="317">
        <v>0</v>
      </c>
    </row>
    <row r="36" spans="1:13" x14ac:dyDescent="0.25">
      <c r="A36" s="317">
        <v>27</v>
      </c>
      <c r="B36" s="317" t="s">
        <v>488</v>
      </c>
      <c r="C36" s="318">
        <v>43778</v>
      </c>
      <c r="F36" s="317">
        <v>400</v>
      </c>
      <c r="G36" s="317">
        <v>400</v>
      </c>
      <c r="I36" s="317">
        <v>14</v>
      </c>
      <c r="J36" s="317">
        <v>111.21</v>
      </c>
      <c r="K36" s="317">
        <v>111.21</v>
      </c>
      <c r="L36" s="317" t="s">
        <v>476</v>
      </c>
      <c r="M36" s="317">
        <v>111.21</v>
      </c>
    </row>
    <row r="37" spans="1:13" x14ac:dyDescent="0.25">
      <c r="A37" s="317">
        <v>28</v>
      </c>
      <c r="B37" s="317" t="s">
        <v>489</v>
      </c>
      <c r="C37" s="318">
        <v>36704</v>
      </c>
      <c r="F37" s="317">
        <v>400</v>
      </c>
      <c r="G37" s="317">
        <v>400</v>
      </c>
      <c r="I37" s="317">
        <v>22</v>
      </c>
      <c r="J37" s="317">
        <v>143.66999999999999</v>
      </c>
      <c r="K37" s="317">
        <v>143.66999999999999</v>
      </c>
      <c r="L37" s="317" t="s">
        <v>467</v>
      </c>
      <c r="M37" s="317">
        <v>143.66999999999999</v>
      </c>
    </row>
    <row r="38" spans="1:13" x14ac:dyDescent="0.25">
      <c r="A38" s="317">
        <v>29</v>
      </c>
      <c r="B38" s="317" t="s">
        <v>690</v>
      </c>
      <c r="C38" s="318">
        <v>44748</v>
      </c>
      <c r="G38" s="317">
        <v>200</v>
      </c>
      <c r="I38" s="317">
        <v>0</v>
      </c>
      <c r="J38" s="317">
        <v>0</v>
      </c>
      <c r="K38" s="317">
        <v>0</v>
      </c>
      <c r="L38" s="317" t="s">
        <v>476</v>
      </c>
      <c r="M38" s="317">
        <v>0</v>
      </c>
    </row>
    <row r="39" spans="1:13" x14ac:dyDescent="0.25">
      <c r="A39" s="317">
        <v>30</v>
      </c>
      <c r="B39" s="317" t="s">
        <v>491</v>
      </c>
      <c r="C39" s="318">
        <v>39664</v>
      </c>
      <c r="F39" s="317">
        <v>400</v>
      </c>
      <c r="G39" s="317">
        <v>400</v>
      </c>
      <c r="I39" s="317">
        <v>18</v>
      </c>
      <c r="J39" s="317">
        <v>127.63</v>
      </c>
      <c r="K39" s="317">
        <v>127.63</v>
      </c>
      <c r="L39" s="317" t="s">
        <v>476</v>
      </c>
      <c r="M39" s="317">
        <v>127.63</v>
      </c>
    </row>
    <row r="40" spans="1:13" x14ac:dyDescent="0.25">
      <c r="A40" s="317">
        <v>31</v>
      </c>
      <c r="B40" s="317" t="s">
        <v>492</v>
      </c>
      <c r="C40" s="318">
        <v>41115</v>
      </c>
      <c r="F40" s="317">
        <v>500</v>
      </c>
      <c r="G40" s="317">
        <v>500</v>
      </c>
      <c r="I40" s="317">
        <v>4</v>
      </c>
      <c r="J40" s="317">
        <v>18</v>
      </c>
      <c r="K40" s="317">
        <v>18</v>
      </c>
      <c r="L40" s="317" t="s">
        <v>476</v>
      </c>
      <c r="M40" s="317">
        <v>18</v>
      </c>
    </row>
    <row r="41" spans="1:13" x14ac:dyDescent="0.25">
      <c r="A41" s="317">
        <v>32</v>
      </c>
      <c r="B41" s="317" t="s">
        <v>493</v>
      </c>
      <c r="C41" s="318">
        <v>39476</v>
      </c>
      <c r="F41" s="317">
        <v>600</v>
      </c>
      <c r="G41" s="317">
        <v>600</v>
      </c>
      <c r="I41" s="317">
        <v>18</v>
      </c>
      <c r="J41" s="317">
        <v>159.36000000000001</v>
      </c>
      <c r="K41" s="317">
        <v>159.36000000000001</v>
      </c>
      <c r="L41" s="317" t="s">
        <v>467</v>
      </c>
      <c r="M41" s="317">
        <v>159.36000000000001</v>
      </c>
    </row>
    <row r="42" spans="1:13" x14ac:dyDescent="0.25">
      <c r="A42" s="317">
        <v>33</v>
      </c>
      <c r="B42" s="317" t="s">
        <v>503</v>
      </c>
      <c r="C42" s="318">
        <v>42856</v>
      </c>
      <c r="E42" s="317" t="s">
        <v>349</v>
      </c>
      <c r="F42" s="317">
        <v>500</v>
      </c>
      <c r="G42" s="317">
        <v>500</v>
      </c>
      <c r="I42" s="317">
        <v>0</v>
      </c>
      <c r="J42" s="317">
        <v>0</v>
      </c>
      <c r="K42" s="317">
        <v>0</v>
      </c>
      <c r="L42" s="317" t="s">
        <v>476</v>
      </c>
      <c r="M42" s="317">
        <v>0</v>
      </c>
    </row>
    <row r="43" spans="1:13" x14ac:dyDescent="0.25">
      <c r="A43" s="317">
        <v>34</v>
      </c>
      <c r="B43" s="317" t="s">
        <v>496</v>
      </c>
      <c r="C43" s="318">
        <v>41030</v>
      </c>
      <c r="F43" s="317">
        <v>400</v>
      </c>
      <c r="G43" s="317">
        <v>400</v>
      </c>
      <c r="I43" s="317">
        <v>26</v>
      </c>
      <c r="J43" s="317">
        <v>187.15</v>
      </c>
      <c r="K43" s="317">
        <v>187.15</v>
      </c>
      <c r="L43" s="317" t="s">
        <v>467</v>
      </c>
      <c r="M43" s="317">
        <v>187.15</v>
      </c>
    </row>
    <row r="44" spans="1:13" x14ac:dyDescent="0.25">
      <c r="J44" s="317">
        <f>SUM(J10:J43)</f>
        <v>4240.16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6A9D-6EF1-40BD-B1B6-2AEB5E83A23A}">
  <dimension ref="A1:M44"/>
  <sheetViews>
    <sheetView topLeftCell="A23" workbookViewId="0">
      <selection activeCell="J45" sqref="J45"/>
    </sheetView>
  </sheetViews>
  <sheetFormatPr defaultColWidth="8.83203125" defaultRowHeight="15" x14ac:dyDescent="0.25"/>
  <cols>
    <col min="1" max="16384" width="8.83203125" style="319"/>
  </cols>
  <sheetData>
    <row r="1" spans="1:13" x14ac:dyDescent="0.25">
      <c r="A1" s="319" t="s">
        <v>446</v>
      </c>
    </row>
    <row r="2" spans="1:13" x14ac:dyDescent="0.25">
      <c r="A2" s="319" t="s">
        <v>804</v>
      </c>
    </row>
    <row r="3" spans="1:13" x14ac:dyDescent="0.25">
      <c r="A3" s="319" t="s">
        <v>448</v>
      </c>
      <c r="B3" s="319" t="s">
        <v>449</v>
      </c>
      <c r="C3" s="319" t="s">
        <v>423</v>
      </c>
      <c r="D3" s="319" t="s">
        <v>450</v>
      </c>
    </row>
    <row r="4" spans="1:13" x14ac:dyDescent="0.25">
      <c r="A4" s="319" t="s">
        <v>451</v>
      </c>
      <c r="B4" s="319">
        <v>19</v>
      </c>
      <c r="C4" s="319">
        <v>2910.42</v>
      </c>
      <c r="D4" s="319">
        <v>153.18</v>
      </c>
    </row>
    <row r="5" spans="1:13" x14ac:dyDescent="0.25">
      <c r="A5" s="319" t="s">
        <v>452</v>
      </c>
      <c r="B5" s="319">
        <v>15</v>
      </c>
      <c r="C5" s="319">
        <v>840.13</v>
      </c>
      <c r="D5" s="319">
        <v>56.01</v>
      </c>
    </row>
    <row r="6" spans="1:13" x14ac:dyDescent="0.25">
      <c r="A6" s="319" t="s">
        <v>453</v>
      </c>
      <c r="B6" s="319">
        <v>7</v>
      </c>
      <c r="C6" s="319" t="s">
        <v>454</v>
      </c>
      <c r="D6" s="319" t="s">
        <v>454</v>
      </c>
    </row>
    <row r="7" spans="1:13" x14ac:dyDescent="0.25">
      <c r="A7" s="319" t="s">
        <v>455</v>
      </c>
      <c r="B7" s="319">
        <v>26</v>
      </c>
      <c r="C7" s="319" t="s">
        <v>454</v>
      </c>
      <c r="D7" s="319" t="s">
        <v>454</v>
      </c>
    </row>
    <row r="9" spans="1:13" x14ac:dyDescent="0.25">
      <c r="A9" s="319" t="s">
        <v>456</v>
      </c>
      <c r="B9" s="319" t="s">
        <v>457</v>
      </c>
      <c r="C9" s="319" t="s">
        <v>160</v>
      </c>
      <c r="D9" s="319" t="s">
        <v>458</v>
      </c>
      <c r="E9" s="319" t="s">
        <v>459</v>
      </c>
      <c r="F9" s="319" t="s">
        <v>460</v>
      </c>
      <c r="G9" s="319" t="s">
        <v>461</v>
      </c>
      <c r="H9" s="319" t="s">
        <v>462</v>
      </c>
      <c r="I9" s="319" t="s">
        <v>463</v>
      </c>
      <c r="J9" s="319" t="s">
        <v>423</v>
      </c>
      <c r="K9" s="319" t="s">
        <v>450</v>
      </c>
      <c r="L9" s="319" t="s">
        <v>464</v>
      </c>
      <c r="M9" s="319" t="s">
        <v>805</v>
      </c>
    </row>
    <row r="10" spans="1:13" x14ac:dyDescent="0.25">
      <c r="A10" s="319">
        <v>1</v>
      </c>
      <c r="B10" s="319" t="s">
        <v>553</v>
      </c>
      <c r="C10" s="320">
        <v>44083</v>
      </c>
      <c r="G10" s="319">
        <v>400</v>
      </c>
      <c r="I10" s="319">
        <v>20</v>
      </c>
      <c r="J10" s="319">
        <v>164.81</v>
      </c>
      <c r="K10" s="319">
        <v>164.81</v>
      </c>
      <c r="L10" s="319" t="s">
        <v>467</v>
      </c>
      <c r="M10" s="319">
        <v>164.81</v>
      </c>
    </row>
    <row r="11" spans="1:13" x14ac:dyDescent="0.25">
      <c r="A11" s="319">
        <v>2</v>
      </c>
      <c r="B11" s="319" t="s">
        <v>790</v>
      </c>
      <c r="C11" s="320">
        <v>45384</v>
      </c>
      <c r="G11" s="319">
        <v>400</v>
      </c>
      <c r="I11" s="319">
        <v>20</v>
      </c>
      <c r="J11" s="319">
        <v>166.57</v>
      </c>
      <c r="K11" s="319">
        <v>166.57</v>
      </c>
      <c r="L11" s="319" t="s">
        <v>467</v>
      </c>
      <c r="M11" s="319">
        <v>166.57</v>
      </c>
    </row>
    <row r="12" spans="1:13" x14ac:dyDescent="0.25">
      <c r="A12" s="319">
        <v>3</v>
      </c>
      <c r="B12" s="319" t="s">
        <v>466</v>
      </c>
      <c r="C12" s="320">
        <v>41407</v>
      </c>
      <c r="F12" s="319">
        <v>600</v>
      </c>
      <c r="G12" s="319">
        <v>600</v>
      </c>
      <c r="I12" s="319">
        <v>19</v>
      </c>
      <c r="J12" s="319">
        <v>161.72</v>
      </c>
      <c r="K12" s="319">
        <v>161.72</v>
      </c>
      <c r="L12" s="319" t="s">
        <v>467</v>
      </c>
      <c r="M12" s="319">
        <v>161.72</v>
      </c>
    </row>
    <row r="13" spans="1:13" x14ac:dyDescent="0.25">
      <c r="A13" s="319">
        <v>4</v>
      </c>
      <c r="B13" s="319" t="s">
        <v>469</v>
      </c>
      <c r="C13" s="320">
        <v>38790</v>
      </c>
      <c r="F13" s="319">
        <v>400</v>
      </c>
      <c r="G13" s="319">
        <v>400</v>
      </c>
      <c r="I13" s="319">
        <v>15</v>
      </c>
      <c r="J13" s="319">
        <v>121.94</v>
      </c>
      <c r="K13" s="319">
        <v>121.94</v>
      </c>
      <c r="L13" s="319" t="s">
        <v>476</v>
      </c>
      <c r="M13" s="319">
        <v>121.94</v>
      </c>
    </row>
    <row r="14" spans="1:13" x14ac:dyDescent="0.25">
      <c r="A14" s="319">
        <v>5</v>
      </c>
      <c r="B14" s="319" t="s">
        <v>712</v>
      </c>
      <c r="C14" s="320">
        <v>44902</v>
      </c>
      <c r="G14" s="319">
        <v>400</v>
      </c>
      <c r="I14" s="319">
        <v>17</v>
      </c>
      <c r="J14" s="319">
        <v>131.19999999999999</v>
      </c>
      <c r="K14" s="319">
        <v>131.19999999999999</v>
      </c>
      <c r="L14" s="319" t="s">
        <v>467</v>
      </c>
      <c r="M14" s="319">
        <v>131.19999999999999</v>
      </c>
    </row>
    <row r="15" spans="1:13" x14ac:dyDescent="0.25">
      <c r="A15" s="319">
        <v>6</v>
      </c>
      <c r="B15" s="319" t="s">
        <v>471</v>
      </c>
      <c r="C15" s="320">
        <v>42534</v>
      </c>
      <c r="F15" s="319">
        <v>600</v>
      </c>
      <c r="G15" s="319">
        <v>600</v>
      </c>
      <c r="I15" s="319">
        <v>16</v>
      </c>
      <c r="J15" s="319">
        <v>159.01</v>
      </c>
      <c r="K15" s="319">
        <v>159.01</v>
      </c>
      <c r="L15" s="319" t="s">
        <v>467</v>
      </c>
      <c r="M15" s="319">
        <v>159.01</v>
      </c>
    </row>
    <row r="16" spans="1:13" x14ac:dyDescent="0.25">
      <c r="A16" s="319">
        <v>7</v>
      </c>
      <c r="B16" s="319" t="s">
        <v>472</v>
      </c>
      <c r="C16" s="320">
        <v>38412</v>
      </c>
      <c r="F16" s="319">
        <v>600</v>
      </c>
      <c r="G16" s="319">
        <v>600</v>
      </c>
      <c r="I16" s="319">
        <v>16</v>
      </c>
      <c r="J16" s="319">
        <v>144.56</v>
      </c>
      <c r="K16" s="319">
        <v>144.56</v>
      </c>
      <c r="L16" s="319" t="s">
        <v>467</v>
      </c>
      <c r="M16" s="319">
        <v>144.56</v>
      </c>
    </row>
    <row r="17" spans="1:13" x14ac:dyDescent="0.25">
      <c r="A17" s="319">
        <v>8</v>
      </c>
      <c r="B17" s="319" t="s">
        <v>570</v>
      </c>
      <c r="C17" s="320">
        <v>38257</v>
      </c>
      <c r="F17" s="319">
        <v>600</v>
      </c>
      <c r="G17" s="319">
        <v>600</v>
      </c>
      <c r="I17" s="319">
        <v>20</v>
      </c>
      <c r="J17" s="319">
        <v>163.19999999999999</v>
      </c>
      <c r="K17" s="319">
        <v>163.19999999999999</v>
      </c>
      <c r="L17" s="319" t="s">
        <v>467</v>
      </c>
      <c r="M17" s="319">
        <v>163.19999999999999</v>
      </c>
    </row>
    <row r="18" spans="1:13" x14ac:dyDescent="0.25">
      <c r="A18" s="319">
        <v>9</v>
      </c>
      <c r="B18" s="319" t="s">
        <v>768</v>
      </c>
      <c r="C18" s="320">
        <v>45202</v>
      </c>
      <c r="G18" s="319">
        <v>600</v>
      </c>
      <c r="I18" s="319">
        <v>19</v>
      </c>
      <c r="J18" s="319">
        <v>150.38999999999999</v>
      </c>
      <c r="K18" s="319">
        <v>150.38999999999999</v>
      </c>
      <c r="L18" s="319" t="s">
        <v>467</v>
      </c>
      <c r="M18" s="319">
        <v>150.38999999999999</v>
      </c>
    </row>
    <row r="19" spans="1:13" x14ac:dyDescent="0.25">
      <c r="A19" s="319">
        <v>10</v>
      </c>
      <c r="B19" s="319" t="s">
        <v>778</v>
      </c>
      <c r="C19" s="320">
        <v>45231</v>
      </c>
      <c r="G19" s="319">
        <v>600</v>
      </c>
      <c r="I19" s="319">
        <v>16</v>
      </c>
      <c r="J19" s="319">
        <v>123.71</v>
      </c>
      <c r="K19" s="319">
        <v>123.71</v>
      </c>
      <c r="L19" s="319" t="s">
        <v>476</v>
      </c>
      <c r="M19" s="319">
        <v>123.71</v>
      </c>
    </row>
    <row r="20" spans="1:13" x14ac:dyDescent="0.25">
      <c r="A20" s="319">
        <v>11</v>
      </c>
      <c r="B20" s="319" t="s">
        <v>542</v>
      </c>
      <c r="C20" s="320">
        <v>44018</v>
      </c>
      <c r="F20" s="319">
        <v>400</v>
      </c>
      <c r="I20" s="319">
        <v>16</v>
      </c>
      <c r="J20" s="319">
        <v>144.5</v>
      </c>
      <c r="K20" s="319">
        <v>144.5</v>
      </c>
      <c r="L20" s="319" t="s">
        <v>467</v>
      </c>
      <c r="M20" s="319">
        <v>144.5</v>
      </c>
    </row>
    <row r="21" spans="1:13" x14ac:dyDescent="0.25">
      <c r="A21" s="319">
        <v>12</v>
      </c>
      <c r="B21" s="319" t="s">
        <v>625</v>
      </c>
      <c r="C21" s="320">
        <v>44414</v>
      </c>
      <c r="G21" s="319">
        <v>300</v>
      </c>
      <c r="I21" s="319">
        <v>0</v>
      </c>
      <c r="J21" s="319">
        <v>0</v>
      </c>
      <c r="K21" s="319">
        <v>0</v>
      </c>
      <c r="L21" s="319" t="s">
        <v>476</v>
      </c>
      <c r="M21" s="319">
        <v>0</v>
      </c>
    </row>
    <row r="22" spans="1:13" x14ac:dyDescent="0.25">
      <c r="A22" s="319">
        <v>13</v>
      </c>
      <c r="B22" s="319" t="s">
        <v>791</v>
      </c>
      <c r="C22" s="320">
        <v>45404</v>
      </c>
      <c r="G22" s="319">
        <v>400</v>
      </c>
      <c r="I22" s="319">
        <v>20</v>
      </c>
      <c r="J22" s="319">
        <v>158.85</v>
      </c>
      <c r="K22" s="319">
        <v>158.85</v>
      </c>
      <c r="L22" s="319" t="s">
        <v>467</v>
      </c>
      <c r="M22" s="319">
        <v>158.85</v>
      </c>
    </row>
    <row r="23" spans="1:13" x14ac:dyDescent="0.25">
      <c r="A23" s="319">
        <v>14</v>
      </c>
      <c r="B23" s="319" t="s">
        <v>477</v>
      </c>
      <c r="C23" s="320">
        <v>39084</v>
      </c>
      <c r="F23" s="319">
        <v>400</v>
      </c>
      <c r="G23" s="319">
        <v>400</v>
      </c>
      <c r="I23" s="319">
        <v>17</v>
      </c>
      <c r="J23" s="319">
        <v>151.69999999999999</v>
      </c>
      <c r="K23" s="319">
        <v>151.69999999999999</v>
      </c>
      <c r="L23" s="319" t="s">
        <v>467</v>
      </c>
      <c r="M23" s="319">
        <v>151.69999999999999</v>
      </c>
    </row>
    <row r="24" spans="1:13" x14ac:dyDescent="0.25">
      <c r="A24" s="319">
        <v>15</v>
      </c>
      <c r="B24" s="319" t="s">
        <v>478</v>
      </c>
      <c r="C24" s="320">
        <v>43003</v>
      </c>
      <c r="F24" s="319">
        <v>400</v>
      </c>
      <c r="G24" s="319">
        <v>400</v>
      </c>
      <c r="I24" s="319">
        <v>16</v>
      </c>
      <c r="J24" s="319">
        <v>132.46</v>
      </c>
      <c r="K24" s="319">
        <v>132.46</v>
      </c>
      <c r="L24" s="319" t="s">
        <v>467</v>
      </c>
      <c r="M24" s="319">
        <v>132.46</v>
      </c>
    </row>
    <row r="25" spans="1:13" x14ac:dyDescent="0.25">
      <c r="A25" s="319">
        <v>16</v>
      </c>
      <c r="B25" s="319" t="s">
        <v>479</v>
      </c>
      <c r="C25" s="320">
        <v>41162</v>
      </c>
      <c r="F25" s="319">
        <v>400</v>
      </c>
      <c r="G25" s="319">
        <v>400</v>
      </c>
      <c r="I25" s="319">
        <v>20</v>
      </c>
      <c r="J25" s="319">
        <v>154.15</v>
      </c>
      <c r="K25" s="319">
        <v>154.15</v>
      </c>
      <c r="L25" s="319" t="s">
        <v>467</v>
      </c>
      <c r="M25" s="319">
        <v>154.15</v>
      </c>
    </row>
    <row r="26" spans="1:13" x14ac:dyDescent="0.25">
      <c r="A26" s="319">
        <v>17</v>
      </c>
      <c r="B26" s="319" t="s">
        <v>787</v>
      </c>
      <c r="C26" s="320">
        <v>45356</v>
      </c>
      <c r="G26" s="319">
        <v>300</v>
      </c>
      <c r="I26" s="319">
        <v>0</v>
      </c>
      <c r="J26" s="319">
        <v>0</v>
      </c>
      <c r="K26" s="319">
        <v>0</v>
      </c>
      <c r="L26" s="319" t="s">
        <v>476</v>
      </c>
      <c r="M26" s="319">
        <v>0</v>
      </c>
    </row>
    <row r="27" spans="1:13" x14ac:dyDescent="0.25">
      <c r="A27" s="319">
        <v>18</v>
      </c>
      <c r="B27" s="319" t="s">
        <v>571</v>
      </c>
      <c r="C27" s="320">
        <v>44153</v>
      </c>
      <c r="F27" s="319">
        <v>600</v>
      </c>
      <c r="G27" s="319">
        <v>600</v>
      </c>
      <c r="I27" s="319">
        <v>19</v>
      </c>
      <c r="J27" s="319">
        <v>152.94</v>
      </c>
      <c r="K27" s="319">
        <v>152.94</v>
      </c>
      <c r="L27" s="319" t="s">
        <v>467</v>
      </c>
      <c r="M27" s="319">
        <v>152.94</v>
      </c>
    </row>
    <row r="28" spans="1:13" x14ac:dyDescent="0.25">
      <c r="A28" s="319">
        <v>19</v>
      </c>
      <c r="B28" s="319" t="s">
        <v>563</v>
      </c>
      <c r="C28" s="320">
        <v>44116</v>
      </c>
      <c r="G28" s="319">
        <v>300</v>
      </c>
      <c r="I28" s="319">
        <v>0</v>
      </c>
      <c r="J28" s="319">
        <v>0</v>
      </c>
      <c r="K28" s="319">
        <v>0</v>
      </c>
      <c r="L28" s="319" t="s">
        <v>476</v>
      </c>
      <c r="M28" s="319">
        <v>0</v>
      </c>
    </row>
    <row r="29" spans="1:13" x14ac:dyDescent="0.25">
      <c r="A29" s="319">
        <v>20</v>
      </c>
      <c r="B29" s="319" t="s">
        <v>482</v>
      </c>
      <c r="C29" s="320">
        <v>36578</v>
      </c>
      <c r="F29" s="319">
        <v>400</v>
      </c>
      <c r="G29" s="319">
        <v>400</v>
      </c>
      <c r="I29" s="319">
        <v>18</v>
      </c>
      <c r="J29" s="319">
        <v>127.04</v>
      </c>
      <c r="K29" s="319">
        <v>127.04</v>
      </c>
      <c r="L29" s="319" t="s">
        <v>476</v>
      </c>
      <c r="M29" s="319">
        <v>127.04</v>
      </c>
    </row>
    <row r="30" spans="1:13" x14ac:dyDescent="0.25">
      <c r="A30" s="319">
        <v>21</v>
      </c>
      <c r="B30" s="319" t="s">
        <v>598</v>
      </c>
      <c r="C30" s="320">
        <v>44369</v>
      </c>
      <c r="G30" s="319">
        <v>500</v>
      </c>
      <c r="I30" s="319">
        <v>18</v>
      </c>
      <c r="J30" s="319">
        <v>136.41</v>
      </c>
      <c r="K30" s="319">
        <v>136.41</v>
      </c>
      <c r="L30" s="319" t="s">
        <v>467</v>
      </c>
      <c r="M30" s="319">
        <v>136.41</v>
      </c>
    </row>
    <row r="31" spans="1:13" x14ac:dyDescent="0.25">
      <c r="A31" s="319">
        <v>22</v>
      </c>
      <c r="B31" s="319" t="s">
        <v>483</v>
      </c>
      <c r="C31" s="320">
        <v>42856</v>
      </c>
      <c r="F31" s="319">
        <v>600</v>
      </c>
      <c r="G31" s="319">
        <v>600</v>
      </c>
      <c r="I31" s="319">
        <v>20</v>
      </c>
      <c r="J31" s="319">
        <v>172.09</v>
      </c>
      <c r="K31" s="319">
        <v>172.09</v>
      </c>
      <c r="L31" s="319" t="s">
        <v>467</v>
      </c>
      <c r="M31" s="319">
        <v>172.09</v>
      </c>
    </row>
    <row r="32" spans="1:13" x14ac:dyDescent="0.25">
      <c r="A32" s="319">
        <v>23</v>
      </c>
      <c r="B32" s="319" t="s">
        <v>484</v>
      </c>
      <c r="C32" s="320">
        <v>36950</v>
      </c>
      <c r="F32" s="319">
        <v>400</v>
      </c>
      <c r="G32" s="319">
        <v>400</v>
      </c>
      <c r="I32" s="319">
        <v>20</v>
      </c>
      <c r="J32" s="319">
        <v>52.13</v>
      </c>
      <c r="K32" s="319">
        <v>52.13</v>
      </c>
      <c r="L32" s="319" t="s">
        <v>476</v>
      </c>
      <c r="M32" s="319">
        <v>52.13</v>
      </c>
    </row>
    <row r="33" spans="1:13" x14ac:dyDescent="0.25">
      <c r="A33" s="319">
        <v>24</v>
      </c>
      <c r="B33" s="319" t="s">
        <v>759</v>
      </c>
      <c r="C33" s="320">
        <v>45189</v>
      </c>
      <c r="G33" s="319">
        <v>400</v>
      </c>
      <c r="I33" s="319">
        <v>20</v>
      </c>
      <c r="J33" s="319">
        <v>163.04</v>
      </c>
      <c r="K33" s="319">
        <v>163.04</v>
      </c>
      <c r="L33" s="319" t="s">
        <v>467</v>
      </c>
      <c r="M33" s="319">
        <v>163.04</v>
      </c>
    </row>
    <row r="34" spans="1:13" x14ac:dyDescent="0.25">
      <c r="A34" s="319">
        <v>25</v>
      </c>
      <c r="B34" s="319" t="s">
        <v>487</v>
      </c>
      <c r="C34" s="320">
        <v>39150</v>
      </c>
      <c r="F34" s="319">
        <v>400</v>
      </c>
      <c r="G34" s="319">
        <v>400</v>
      </c>
      <c r="I34" s="319">
        <v>12</v>
      </c>
      <c r="J34" s="319">
        <v>71.8</v>
      </c>
      <c r="K34" s="319">
        <v>71.8</v>
      </c>
      <c r="L34" s="319" t="s">
        <v>476</v>
      </c>
      <c r="M34" s="319">
        <v>71.8</v>
      </c>
    </row>
    <row r="35" spans="1:13" x14ac:dyDescent="0.25">
      <c r="A35" s="319">
        <v>26</v>
      </c>
      <c r="B35" s="319" t="s">
        <v>629</v>
      </c>
      <c r="C35" s="320">
        <v>44468</v>
      </c>
      <c r="G35" s="319">
        <v>400</v>
      </c>
      <c r="I35" s="319">
        <v>0</v>
      </c>
      <c r="J35" s="319">
        <v>0</v>
      </c>
      <c r="K35" s="319">
        <v>0</v>
      </c>
      <c r="L35" s="319" t="s">
        <v>476</v>
      </c>
      <c r="M35" s="319">
        <v>0</v>
      </c>
    </row>
    <row r="36" spans="1:13" x14ac:dyDescent="0.25">
      <c r="A36" s="319">
        <v>27</v>
      </c>
      <c r="B36" s="319" t="s">
        <v>488</v>
      </c>
      <c r="C36" s="320">
        <v>43778</v>
      </c>
      <c r="F36" s="319">
        <v>400</v>
      </c>
      <c r="G36" s="319">
        <v>400</v>
      </c>
      <c r="I36" s="319">
        <v>12</v>
      </c>
      <c r="J36" s="319">
        <v>102.04</v>
      </c>
      <c r="K36" s="319">
        <v>102.04</v>
      </c>
      <c r="L36" s="319" t="s">
        <v>476</v>
      </c>
      <c r="M36" s="319">
        <v>102.04</v>
      </c>
    </row>
    <row r="37" spans="1:13" x14ac:dyDescent="0.25">
      <c r="A37" s="319">
        <v>28</v>
      </c>
      <c r="B37" s="319" t="s">
        <v>489</v>
      </c>
      <c r="C37" s="320">
        <v>36704</v>
      </c>
      <c r="F37" s="319">
        <v>400</v>
      </c>
      <c r="G37" s="319">
        <v>400</v>
      </c>
      <c r="I37" s="319">
        <v>21</v>
      </c>
      <c r="J37" s="319">
        <v>120.97</v>
      </c>
      <c r="K37" s="319">
        <v>120.97</v>
      </c>
      <c r="L37" s="319" t="s">
        <v>476</v>
      </c>
      <c r="M37" s="319">
        <v>120.97</v>
      </c>
    </row>
    <row r="38" spans="1:13" x14ac:dyDescent="0.25">
      <c r="A38" s="319">
        <v>29</v>
      </c>
      <c r="B38" s="319" t="s">
        <v>690</v>
      </c>
      <c r="C38" s="320">
        <v>44748</v>
      </c>
      <c r="G38" s="319">
        <v>200</v>
      </c>
      <c r="I38" s="319">
        <v>0</v>
      </c>
      <c r="J38" s="319">
        <v>0</v>
      </c>
      <c r="K38" s="319">
        <v>0</v>
      </c>
      <c r="L38" s="319" t="s">
        <v>476</v>
      </c>
      <c r="M38" s="319">
        <v>0</v>
      </c>
    </row>
    <row r="39" spans="1:13" x14ac:dyDescent="0.25">
      <c r="A39" s="319">
        <v>30</v>
      </c>
      <c r="B39" s="319" t="s">
        <v>491</v>
      </c>
      <c r="C39" s="320">
        <v>39664</v>
      </c>
      <c r="F39" s="319">
        <v>400</v>
      </c>
      <c r="G39" s="319">
        <v>400</v>
      </c>
      <c r="I39" s="319">
        <v>15</v>
      </c>
      <c r="J39" s="319">
        <v>108.5</v>
      </c>
      <c r="K39" s="319">
        <v>108.5</v>
      </c>
      <c r="L39" s="319" t="s">
        <v>476</v>
      </c>
      <c r="M39" s="319">
        <v>108.5</v>
      </c>
    </row>
    <row r="40" spans="1:13" x14ac:dyDescent="0.25">
      <c r="A40" s="319">
        <v>31</v>
      </c>
      <c r="B40" s="319" t="s">
        <v>492</v>
      </c>
      <c r="C40" s="320">
        <v>41115</v>
      </c>
      <c r="F40" s="319">
        <v>500</v>
      </c>
      <c r="G40" s="319">
        <v>500</v>
      </c>
      <c r="I40" s="319">
        <v>1</v>
      </c>
      <c r="J40" s="319">
        <v>12</v>
      </c>
      <c r="K40" s="319">
        <v>12</v>
      </c>
      <c r="L40" s="319" t="s">
        <v>476</v>
      </c>
      <c r="M40" s="319">
        <v>12</v>
      </c>
    </row>
    <row r="41" spans="1:13" x14ac:dyDescent="0.25">
      <c r="A41" s="319">
        <v>32</v>
      </c>
      <c r="B41" s="319" t="s">
        <v>493</v>
      </c>
      <c r="C41" s="320">
        <v>39476</v>
      </c>
      <c r="F41" s="319">
        <v>600</v>
      </c>
      <c r="G41" s="319">
        <v>600</v>
      </c>
      <c r="I41" s="319">
        <v>16</v>
      </c>
      <c r="J41" s="319">
        <v>141.61000000000001</v>
      </c>
      <c r="K41" s="319">
        <v>141.61000000000001</v>
      </c>
      <c r="L41" s="319" t="s">
        <v>467</v>
      </c>
      <c r="M41" s="319">
        <v>141.61000000000001</v>
      </c>
    </row>
    <row r="42" spans="1:13" x14ac:dyDescent="0.25">
      <c r="A42" s="319">
        <v>33</v>
      </c>
      <c r="B42" s="319" t="s">
        <v>503</v>
      </c>
      <c r="C42" s="320">
        <v>42856</v>
      </c>
      <c r="E42" s="319" t="s">
        <v>349</v>
      </c>
      <c r="F42" s="319">
        <v>500</v>
      </c>
      <c r="G42" s="319">
        <v>500</v>
      </c>
      <c r="I42" s="319">
        <v>0</v>
      </c>
      <c r="J42" s="319">
        <v>0</v>
      </c>
      <c r="K42" s="319">
        <v>0</v>
      </c>
      <c r="L42" s="319" t="s">
        <v>476</v>
      </c>
      <c r="M42" s="319">
        <v>0</v>
      </c>
    </row>
    <row r="43" spans="1:13" x14ac:dyDescent="0.25">
      <c r="A43" s="319">
        <v>34</v>
      </c>
      <c r="B43" s="319" t="s">
        <v>496</v>
      </c>
      <c r="C43" s="320">
        <v>41030</v>
      </c>
      <c r="F43" s="319">
        <v>400</v>
      </c>
      <c r="G43" s="319">
        <v>400</v>
      </c>
      <c r="I43" s="319">
        <v>26</v>
      </c>
      <c r="J43" s="319">
        <v>161.21</v>
      </c>
      <c r="K43" s="319">
        <v>161.21</v>
      </c>
      <c r="L43" s="319" t="s">
        <v>467</v>
      </c>
      <c r="M43" s="319">
        <v>161.21</v>
      </c>
    </row>
    <row r="44" spans="1:13" x14ac:dyDescent="0.25">
      <c r="J44" s="319">
        <f>SUM(J10:J43)</f>
        <v>3750.55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0ED9-FDB9-4B39-AC86-A499D68CFFD6}">
  <sheetPr>
    <pageSetUpPr fitToPage="1"/>
  </sheetPr>
  <dimension ref="A1:M44"/>
  <sheetViews>
    <sheetView topLeftCell="A33" workbookViewId="0">
      <selection activeCell="M44" sqref="A1:M44"/>
    </sheetView>
  </sheetViews>
  <sheetFormatPr defaultColWidth="8.83203125" defaultRowHeight="15" x14ac:dyDescent="0.25"/>
  <cols>
    <col min="1" max="2" width="8.83203125" style="321"/>
    <col min="3" max="3" width="10.5" style="321" bestFit="1" customWidth="1"/>
    <col min="4" max="16384" width="8.83203125" style="321"/>
  </cols>
  <sheetData>
    <row r="1" spans="1:13" x14ac:dyDescent="0.25">
      <c r="A1" s="321" t="s">
        <v>446</v>
      </c>
    </row>
    <row r="2" spans="1:13" x14ac:dyDescent="0.25">
      <c r="A2" s="321" t="s">
        <v>818</v>
      </c>
    </row>
    <row r="3" spans="1:13" x14ac:dyDescent="0.25">
      <c r="A3" s="321" t="s">
        <v>448</v>
      </c>
      <c r="B3" s="321" t="s">
        <v>449</v>
      </c>
      <c r="C3" s="321" t="s">
        <v>423</v>
      </c>
      <c r="D3" s="321" t="s">
        <v>450</v>
      </c>
    </row>
    <row r="4" spans="1:13" x14ac:dyDescent="0.25">
      <c r="A4" s="321" t="s">
        <v>451</v>
      </c>
      <c r="B4" s="321">
        <v>24</v>
      </c>
      <c r="C4" s="321">
        <v>4005.16</v>
      </c>
      <c r="D4" s="321">
        <v>166.88</v>
      </c>
    </row>
    <row r="5" spans="1:13" x14ac:dyDescent="0.25">
      <c r="A5" s="321" t="s">
        <v>452</v>
      </c>
      <c r="B5" s="321">
        <v>10</v>
      </c>
      <c r="C5" s="321">
        <v>301.45999999999998</v>
      </c>
      <c r="D5" s="321">
        <v>30.15</v>
      </c>
    </row>
    <row r="6" spans="1:13" x14ac:dyDescent="0.25">
      <c r="A6" s="321" t="s">
        <v>453</v>
      </c>
      <c r="B6" s="321">
        <v>2</v>
      </c>
      <c r="C6" s="321" t="s">
        <v>454</v>
      </c>
      <c r="D6" s="321" t="s">
        <v>454</v>
      </c>
    </row>
    <row r="7" spans="1:13" x14ac:dyDescent="0.25">
      <c r="A7" s="321" t="s">
        <v>455</v>
      </c>
      <c r="B7" s="321">
        <v>26</v>
      </c>
      <c r="C7" s="321" t="s">
        <v>454</v>
      </c>
      <c r="D7" s="321" t="s">
        <v>454</v>
      </c>
    </row>
    <row r="9" spans="1:13" x14ac:dyDescent="0.25">
      <c r="A9" s="321" t="s">
        <v>456</v>
      </c>
      <c r="B9" s="321" t="s">
        <v>457</v>
      </c>
      <c r="C9" s="321" t="s">
        <v>160</v>
      </c>
      <c r="D9" s="321" t="s">
        <v>458</v>
      </c>
      <c r="E9" s="321" t="s">
        <v>459</v>
      </c>
      <c r="F9" s="321" t="s">
        <v>460</v>
      </c>
      <c r="G9" s="321" t="s">
        <v>461</v>
      </c>
      <c r="H9" s="321" t="s">
        <v>462</v>
      </c>
      <c r="I9" s="321" t="s">
        <v>463</v>
      </c>
      <c r="J9" s="321" t="s">
        <v>423</v>
      </c>
      <c r="K9" s="321" t="s">
        <v>450</v>
      </c>
      <c r="L9" s="321" t="s">
        <v>464</v>
      </c>
      <c r="M9" s="321" t="s">
        <v>819</v>
      </c>
    </row>
    <row r="10" spans="1:13" x14ac:dyDescent="0.25">
      <c r="A10" s="321">
        <v>1</v>
      </c>
      <c r="B10" s="321" t="s">
        <v>553</v>
      </c>
      <c r="C10" s="322">
        <v>44083</v>
      </c>
      <c r="G10" s="321">
        <v>400</v>
      </c>
      <c r="I10" s="321">
        <v>23</v>
      </c>
      <c r="J10" s="321">
        <v>193.47</v>
      </c>
      <c r="K10" s="321">
        <v>193.47</v>
      </c>
      <c r="L10" s="321" t="s">
        <v>467</v>
      </c>
      <c r="M10" s="321">
        <v>193.47</v>
      </c>
    </row>
    <row r="11" spans="1:13" x14ac:dyDescent="0.25">
      <c r="A11" s="321">
        <v>2</v>
      </c>
      <c r="B11" s="321" t="s">
        <v>790</v>
      </c>
      <c r="C11" s="322">
        <v>45384</v>
      </c>
      <c r="G11" s="321">
        <v>400</v>
      </c>
      <c r="I11" s="321">
        <v>23</v>
      </c>
      <c r="J11" s="321">
        <v>181</v>
      </c>
      <c r="K11" s="321">
        <v>181</v>
      </c>
      <c r="L11" s="321" t="s">
        <v>467</v>
      </c>
      <c r="M11" s="321">
        <v>181</v>
      </c>
    </row>
    <row r="12" spans="1:13" x14ac:dyDescent="0.25">
      <c r="A12" s="321">
        <v>3</v>
      </c>
      <c r="B12" s="321" t="s">
        <v>466</v>
      </c>
      <c r="C12" s="322">
        <v>41407</v>
      </c>
      <c r="F12" s="321">
        <v>600</v>
      </c>
      <c r="G12" s="321">
        <v>600</v>
      </c>
      <c r="I12" s="321">
        <v>21</v>
      </c>
      <c r="J12" s="321">
        <v>172.67</v>
      </c>
      <c r="K12" s="321">
        <v>172.67</v>
      </c>
      <c r="L12" s="321" t="s">
        <v>467</v>
      </c>
      <c r="M12" s="321">
        <v>172.67</v>
      </c>
    </row>
    <row r="13" spans="1:13" x14ac:dyDescent="0.25">
      <c r="A13" s="321">
        <v>4</v>
      </c>
      <c r="B13" s="321" t="s">
        <v>469</v>
      </c>
      <c r="C13" s="322">
        <v>38790</v>
      </c>
      <c r="F13" s="321">
        <v>400</v>
      </c>
      <c r="G13" s="321">
        <v>400</v>
      </c>
      <c r="I13" s="321">
        <v>16</v>
      </c>
      <c r="J13" s="321">
        <v>136.76</v>
      </c>
      <c r="K13" s="321">
        <v>136.76</v>
      </c>
      <c r="L13" s="321" t="s">
        <v>467</v>
      </c>
      <c r="M13" s="321">
        <v>136.76</v>
      </c>
    </row>
    <row r="14" spans="1:13" x14ac:dyDescent="0.25">
      <c r="A14" s="321">
        <v>5</v>
      </c>
      <c r="B14" s="321" t="s">
        <v>712</v>
      </c>
      <c r="C14" s="322">
        <v>44902</v>
      </c>
      <c r="G14" s="321">
        <v>400</v>
      </c>
      <c r="I14" s="321">
        <v>20</v>
      </c>
      <c r="J14" s="321">
        <v>164.74</v>
      </c>
      <c r="K14" s="321">
        <v>164.74</v>
      </c>
      <c r="L14" s="321" t="s">
        <v>467</v>
      </c>
      <c r="M14" s="321">
        <v>164.74</v>
      </c>
    </row>
    <row r="15" spans="1:13" x14ac:dyDescent="0.25">
      <c r="A15" s="321">
        <v>6</v>
      </c>
      <c r="B15" s="321" t="s">
        <v>471</v>
      </c>
      <c r="C15" s="322">
        <v>42534</v>
      </c>
      <c r="F15" s="321">
        <v>600</v>
      </c>
      <c r="G15" s="321">
        <v>600</v>
      </c>
      <c r="I15" s="321">
        <v>21</v>
      </c>
      <c r="J15" s="321">
        <v>190.57</v>
      </c>
      <c r="K15" s="321">
        <v>190.57</v>
      </c>
      <c r="L15" s="321" t="s">
        <v>467</v>
      </c>
      <c r="M15" s="321">
        <v>190.57</v>
      </c>
    </row>
    <row r="16" spans="1:13" x14ac:dyDescent="0.25">
      <c r="A16" s="321">
        <v>7</v>
      </c>
      <c r="B16" s="321" t="s">
        <v>472</v>
      </c>
      <c r="C16" s="322">
        <v>38412</v>
      </c>
      <c r="F16" s="321">
        <v>600</v>
      </c>
      <c r="G16" s="321">
        <v>600</v>
      </c>
      <c r="I16" s="321">
        <v>17</v>
      </c>
      <c r="J16" s="321">
        <v>151.97</v>
      </c>
      <c r="K16" s="321">
        <v>151.97</v>
      </c>
      <c r="L16" s="321" t="s">
        <v>467</v>
      </c>
      <c r="M16" s="321">
        <v>151.97</v>
      </c>
    </row>
    <row r="17" spans="1:13" x14ac:dyDescent="0.25">
      <c r="A17" s="321">
        <v>8</v>
      </c>
      <c r="B17" s="321" t="s">
        <v>570</v>
      </c>
      <c r="C17" s="322">
        <v>38257</v>
      </c>
      <c r="F17" s="321">
        <v>600</v>
      </c>
      <c r="G17" s="321">
        <v>600</v>
      </c>
      <c r="I17" s="321">
        <v>23</v>
      </c>
      <c r="J17" s="321">
        <v>184.99</v>
      </c>
      <c r="K17" s="321">
        <v>184.99</v>
      </c>
      <c r="L17" s="321" t="s">
        <v>467</v>
      </c>
      <c r="M17" s="321">
        <v>184.99</v>
      </c>
    </row>
    <row r="18" spans="1:13" x14ac:dyDescent="0.25">
      <c r="A18" s="321">
        <v>9</v>
      </c>
      <c r="B18" s="321" t="s">
        <v>768</v>
      </c>
      <c r="C18" s="322">
        <v>45202</v>
      </c>
      <c r="G18" s="321">
        <v>600</v>
      </c>
      <c r="I18" s="321">
        <v>22</v>
      </c>
      <c r="J18" s="321">
        <v>172.16</v>
      </c>
      <c r="K18" s="321">
        <v>172.16</v>
      </c>
      <c r="L18" s="321" t="s">
        <v>467</v>
      </c>
      <c r="M18" s="321">
        <v>172.16</v>
      </c>
    </row>
    <row r="19" spans="1:13" x14ac:dyDescent="0.25">
      <c r="A19" s="321">
        <v>10</v>
      </c>
      <c r="B19" s="321" t="s">
        <v>778</v>
      </c>
      <c r="C19" s="322">
        <v>45231</v>
      </c>
      <c r="G19" s="321">
        <v>600</v>
      </c>
      <c r="I19" s="321">
        <v>18</v>
      </c>
      <c r="J19" s="321">
        <v>140.18</v>
      </c>
      <c r="K19" s="321">
        <v>140.18</v>
      </c>
      <c r="L19" s="321" t="s">
        <v>467</v>
      </c>
      <c r="M19" s="321">
        <v>140.18</v>
      </c>
    </row>
    <row r="20" spans="1:13" x14ac:dyDescent="0.25">
      <c r="A20" s="321">
        <v>11</v>
      </c>
      <c r="B20" s="321" t="s">
        <v>542</v>
      </c>
      <c r="C20" s="322">
        <v>44018</v>
      </c>
      <c r="F20" s="321">
        <v>400</v>
      </c>
      <c r="I20" s="321">
        <v>19</v>
      </c>
      <c r="J20" s="321">
        <v>170.89</v>
      </c>
      <c r="K20" s="321">
        <v>170.89</v>
      </c>
      <c r="L20" s="321" t="s">
        <v>467</v>
      </c>
      <c r="M20" s="321">
        <v>170.89</v>
      </c>
    </row>
    <row r="21" spans="1:13" x14ac:dyDescent="0.25">
      <c r="A21" s="321">
        <v>12</v>
      </c>
      <c r="B21" s="321" t="s">
        <v>625</v>
      </c>
      <c r="C21" s="322">
        <v>44414</v>
      </c>
      <c r="G21" s="321">
        <v>300</v>
      </c>
      <c r="I21" s="321">
        <v>0</v>
      </c>
      <c r="J21" s="321">
        <v>0</v>
      </c>
      <c r="K21" s="321">
        <v>0</v>
      </c>
      <c r="L21" s="321" t="s">
        <v>476</v>
      </c>
      <c r="M21" s="321">
        <v>0</v>
      </c>
    </row>
    <row r="22" spans="1:13" x14ac:dyDescent="0.25">
      <c r="A22" s="321">
        <v>13</v>
      </c>
      <c r="B22" s="321" t="s">
        <v>791</v>
      </c>
      <c r="C22" s="322">
        <v>45404</v>
      </c>
      <c r="G22" s="321">
        <v>400</v>
      </c>
      <c r="I22" s="321">
        <v>23</v>
      </c>
      <c r="J22" s="321">
        <v>184.97</v>
      </c>
      <c r="K22" s="321">
        <v>184.97</v>
      </c>
      <c r="L22" s="321" t="s">
        <v>467</v>
      </c>
      <c r="M22" s="321">
        <v>184.97</v>
      </c>
    </row>
    <row r="23" spans="1:13" x14ac:dyDescent="0.25">
      <c r="A23" s="321">
        <v>14</v>
      </c>
      <c r="B23" s="321" t="s">
        <v>477</v>
      </c>
      <c r="C23" s="322">
        <v>39084</v>
      </c>
      <c r="F23" s="321">
        <v>400</v>
      </c>
      <c r="G23" s="321">
        <v>400</v>
      </c>
      <c r="I23" s="321">
        <v>18</v>
      </c>
      <c r="J23" s="321">
        <v>164.12</v>
      </c>
      <c r="K23" s="321">
        <v>164.12</v>
      </c>
      <c r="L23" s="321" t="s">
        <v>467</v>
      </c>
      <c r="M23" s="321">
        <v>164.12</v>
      </c>
    </row>
    <row r="24" spans="1:13" x14ac:dyDescent="0.25">
      <c r="A24" s="321">
        <v>15</v>
      </c>
      <c r="B24" s="321" t="s">
        <v>478</v>
      </c>
      <c r="C24" s="322">
        <v>43003</v>
      </c>
      <c r="F24" s="321">
        <v>400</v>
      </c>
      <c r="G24" s="321">
        <v>400</v>
      </c>
      <c r="I24" s="321">
        <v>17</v>
      </c>
      <c r="J24" s="321">
        <v>138.68</v>
      </c>
      <c r="K24" s="321">
        <v>138.68</v>
      </c>
      <c r="L24" s="321" t="s">
        <v>467</v>
      </c>
      <c r="M24" s="321">
        <v>138.68</v>
      </c>
    </row>
    <row r="25" spans="1:13" x14ac:dyDescent="0.25">
      <c r="A25" s="321">
        <v>16</v>
      </c>
      <c r="B25" s="321" t="s">
        <v>479</v>
      </c>
      <c r="C25" s="322">
        <v>41162</v>
      </c>
      <c r="F25" s="321">
        <v>400</v>
      </c>
      <c r="G25" s="321">
        <v>400</v>
      </c>
      <c r="I25" s="321">
        <v>23</v>
      </c>
      <c r="J25" s="321">
        <v>179.73</v>
      </c>
      <c r="K25" s="321">
        <v>179.73</v>
      </c>
      <c r="L25" s="321" t="s">
        <v>467</v>
      </c>
      <c r="M25" s="321">
        <v>179.73</v>
      </c>
    </row>
    <row r="26" spans="1:13" x14ac:dyDescent="0.25">
      <c r="A26" s="321">
        <v>17</v>
      </c>
      <c r="B26" s="321" t="s">
        <v>787</v>
      </c>
      <c r="C26" s="322">
        <v>45356</v>
      </c>
      <c r="G26" s="321">
        <v>300</v>
      </c>
      <c r="I26" s="321">
        <v>0</v>
      </c>
      <c r="J26" s="321">
        <v>0</v>
      </c>
      <c r="K26" s="321">
        <v>0</v>
      </c>
      <c r="L26" s="321" t="s">
        <v>476</v>
      </c>
      <c r="M26" s="321">
        <v>0</v>
      </c>
    </row>
    <row r="27" spans="1:13" x14ac:dyDescent="0.25">
      <c r="A27" s="321">
        <v>18</v>
      </c>
      <c r="B27" s="321" t="s">
        <v>571</v>
      </c>
      <c r="C27" s="322">
        <v>44153</v>
      </c>
      <c r="F27" s="321">
        <v>600</v>
      </c>
      <c r="G27" s="321">
        <v>600</v>
      </c>
      <c r="I27" s="321">
        <v>23</v>
      </c>
      <c r="J27" s="321">
        <v>191.45</v>
      </c>
      <c r="K27" s="321">
        <v>191.45</v>
      </c>
      <c r="L27" s="321" t="s">
        <v>467</v>
      </c>
      <c r="M27" s="321">
        <v>191.45</v>
      </c>
    </row>
    <row r="28" spans="1:13" x14ac:dyDescent="0.25">
      <c r="A28" s="321">
        <v>19</v>
      </c>
      <c r="B28" s="321" t="s">
        <v>563</v>
      </c>
      <c r="C28" s="322">
        <v>44116</v>
      </c>
      <c r="G28" s="321">
        <v>300</v>
      </c>
      <c r="I28" s="321">
        <v>0</v>
      </c>
      <c r="J28" s="321">
        <v>0</v>
      </c>
      <c r="K28" s="321">
        <v>0</v>
      </c>
      <c r="L28" s="321" t="s">
        <v>476</v>
      </c>
      <c r="M28" s="321">
        <v>0</v>
      </c>
    </row>
    <row r="29" spans="1:13" x14ac:dyDescent="0.25">
      <c r="A29" s="321">
        <v>20</v>
      </c>
      <c r="B29" s="321" t="s">
        <v>482</v>
      </c>
      <c r="C29" s="322">
        <v>36578</v>
      </c>
      <c r="F29" s="321">
        <v>400</v>
      </c>
      <c r="G29" s="321">
        <v>400</v>
      </c>
      <c r="I29" s="321">
        <v>21</v>
      </c>
      <c r="J29" s="321">
        <v>158.08000000000001</v>
      </c>
      <c r="K29" s="321">
        <v>158.08000000000001</v>
      </c>
      <c r="L29" s="321" t="s">
        <v>467</v>
      </c>
      <c r="M29" s="321">
        <v>158.08000000000001</v>
      </c>
    </row>
    <row r="30" spans="1:13" x14ac:dyDescent="0.25">
      <c r="A30" s="321">
        <v>21</v>
      </c>
      <c r="B30" s="321" t="s">
        <v>598</v>
      </c>
      <c r="C30" s="322">
        <v>44369</v>
      </c>
      <c r="G30" s="321">
        <v>500</v>
      </c>
      <c r="I30" s="321">
        <v>19</v>
      </c>
      <c r="J30" s="321">
        <v>150.72999999999999</v>
      </c>
      <c r="K30" s="321">
        <v>150.72999999999999</v>
      </c>
      <c r="L30" s="321" t="s">
        <v>467</v>
      </c>
      <c r="M30" s="321">
        <v>150.72999999999999</v>
      </c>
    </row>
    <row r="31" spans="1:13" x14ac:dyDescent="0.25">
      <c r="A31" s="321">
        <v>22</v>
      </c>
      <c r="B31" s="321" t="s">
        <v>483</v>
      </c>
      <c r="C31" s="322">
        <v>42856</v>
      </c>
      <c r="F31" s="321">
        <v>600</v>
      </c>
      <c r="G31" s="321">
        <v>600</v>
      </c>
      <c r="I31" s="321">
        <v>22</v>
      </c>
      <c r="J31" s="321">
        <v>188.94</v>
      </c>
      <c r="K31" s="321">
        <v>188.94</v>
      </c>
      <c r="L31" s="321" t="s">
        <v>467</v>
      </c>
      <c r="M31" s="321">
        <v>188.94</v>
      </c>
    </row>
    <row r="32" spans="1:13" x14ac:dyDescent="0.25">
      <c r="A32" s="321">
        <v>23</v>
      </c>
      <c r="B32" s="321" t="s">
        <v>484</v>
      </c>
      <c r="C32" s="322">
        <v>36950</v>
      </c>
      <c r="F32" s="321">
        <v>400</v>
      </c>
      <c r="G32" s="321">
        <v>400</v>
      </c>
      <c r="I32" s="321">
        <v>23</v>
      </c>
      <c r="J32" s="321">
        <v>64.62</v>
      </c>
      <c r="K32" s="321">
        <v>64.62</v>
      </c>
      <c r="L32" s="321" t="s">
        <v>476</v>
      </c>
      <c r="M32" s="321">
        <v>64.62</v>
      </c>
    </row>
    <row r="33" spans="1:13" x14ac:dyDescent="0.25">
      <c r="A33" s="321">
        <v>24</v>
      </c>
      <c r="B33" s="321" t="s">
        <v>759</v>
      </c>
      <c r="C33" s="322">
        <v>45189</v>
      </c>
      <c r="G33" s="321">
        <v>400</v>
      </c>
      <c r="I33" s="321">
        <v>23</v>
      </c>
      <c r="J33" s="321">
        <v>191.3</v>
      </c>
      <c r="K33" s="321">
        <v>191.3</v>
      </c>
      <c r="L33" s="321" t="s">
        <v>467</v>
      </c>
      <c r="M33" s="321">
        <v>191.3</v>
      </c>
    </row>
    <row r="34" spans="1:13" x14ac:dyDescent="0.25">
      <c r="A34" s="321">
        <v>25</v>
      </c>
      <c r="B34" s="321" t="s">
        <v>487</v>
      </c>
      <c r="C34" s="322">
        <v>39150</v>
      </c>
      <c r="F34" s="321">
        <v>400</v>
      </c>
      <c r="G34" s="321">
        <v>400</v>
      </c>
      <c r="I34" s="321">
        <v>16</v>
      </c>
      <c r="J34" s="321">
        <v>98.92</v>
      </c>
      <c r="K34" s="321">
        <v>98.92</v>
      </c>
      <c r="L34" s="321" t="s">
        <v>476</v>
      </c>
      <c r="M34" s="321">
        <v>98.92</v>
      </c>
    </row>
    <row r="35" spans="1:13" x14ac:dyDescent="0.25">
      <c r="A35" s="321">
        <v>26</v>
      </c>
      <c r="B35" s="321" t="s">
        <v>629</v>
      </c>
      <c r="C35" s="322">
        <v>44468</v>
      </c>
      <c r="G35" s="321">
        <v>400</v>
      </c>
      <c r="I35" s="321">
        <v>0</v>
      </c>
      <c r="J35" s="321">
        <v>0</v>
      </c>
      <c r="K35" s="321">
        <v>0</v>
      </c>
      <c r="L35" s="321" t="s">
        <v>476</v>
      </c>
      <c r="M35" s="321">
        <v>0</v>
      </c>
    </row>
    <row r="36" spans="1:13" x14ac:dyDescent="0.25">
      <c r="A36" s="321">
        <v>27</v>
      </c>
      <c r="B36" s="321" t="s">
        <v>488</v>
      </c>
      <c r="C36" s="322">
        <v>43778</v>
      </c>
      <c r="F36" s="321">
        <v>400</v>
      </c>
      <c r="G36" s="321">
        <v>400</v>
      </c>
      <c r="I36" s="321">
        <v>16</v>
      </c>
      <c r="J36" s="321">
        <v>132.06</v>
      </c>
      <c r="K36" s="321">
        <v>132.06</v>
      </c>
      <c r="L36" s="321" t="s">
        <v>467</v>
      </c>
      <c r="M36" s="321">
        <v>132.06</v>
      </c>
    </row>
    <row r="37" spans="1:13" x14ac:dyDescent="0.25">
      <c r="A37" s="321">
        <v>28</v>
      </c>
      <c r="B37" s="321" t="s">
        <v>489</v>
      </c>
      <c r="C37" s="322">
        <v>36704</v>
      </c>
      <c r="F37" s="321">
        <v>400</v>
      </c>
      <c r="G37" s="321">
        <v>400</v>
      </c>
      <c r="I37" s="321">
        <v>21</v>
      </c>
      <c r="J37" s="321">
        <v>124.92</v>
      </c>
      <c r="K37" s="321">
        <v>124.92</v>
      </c>
      <c r="L37" s="321" t="s">
        <v>476</v>
      </c>
      <c r="M37" s="321">
        <v>124.92</v>
      </c>
    </row>
    <row r="38" spans="1:13" x14ac:dyDescent="0.25">
      <c r="A38" s="321">
        <v>29</v>
      </c>
      <c r="B38" s="321" t="s">
        <v>690</v>
      </c>
      <c r="C38" s="322">
        <v>44748</v>
      </c>
      <c r="G38" s="321">
        <v>200</v>
      </c>
      <c r="I38" s="321">
        <v>0</v>
      </c>
      <c r="J38" s="321">
        <v>0</v>
      </c>
      <c r="K38" s="321">
        <v>0</v>
      </c>
      <c r="L38" s="321" t="s">
        <v>476</v>
      </c>
      <c r="M38" s="321">
        <v>0</v>
      </c>
    </row>
    <row r="39" spans="1:13" x14ac:dyDescent="0.25">
      <c r="A39" s="321">
        <v>30</v>
      </c>
      <c r="B39" s="321" t="s">
        <v>491</v>
      </c>
      <c r="C39" s="322">
        <v>39664</v>
      </c>
      <c r="F39" s="321">
        <v>400</v>
      </c>
      <c r="G39" s="321">
        <v>400</v>
      </c>
      <c r="I39" s="321">
        <v>18</v>
      </c>
      <c r="J39" s="321">
        <v>131.44999999999999</v>
      </c>
      <c r="K39" s="321">
        <v>131.44999999999999</v>
      </c>
      <c r="L39" s="321" t="s">
        <v>467</v>
      </c>
      <c r="M39" s="321">
        <v>131.44999999999999</v>
      </c>
    </row>
    <row r="40" spans="1:13" x14ac:dyDescent="0.25">
      <c r="A40" s="321">
        <v>31</v>
      </c>
      <c r="B40" s="321" t="s">
        <v>492</v>
      </c>
      <c r="C40" s="322">
        <v>41115</v>
      </c>
      <c r="F40" s="321">
        <v>500</v>
      </c>
      <c r="G40" s="321">
        <v>500</v>
      </c>
      <c r="I40" s="321">
        <v>2</v>
      </c>
      <c r="J40" s="321">
        <v>13</v>
      </c>
      <c r="K40" s="321">
        <v>13</v>
      </c>
      <c r="L40" s="321" t="s">
        <v>476</v>
      </c>
      <c r="M40" s="321">
        <v>13</v>
      </c>
    </row>
    <row r="41" spans="1:13" x14ac:dyDescent="0.25">
      <c r="A41" s="321">
        <v>32</v>
      </c>
      <c r="B41" s="321" t="s">
        <v>493</v>
      </c>
      <c r="C41" s="322">
        <v>39476</v>
      </c>
      <c r="F41" s="321">
        <v>600</v>
      </c>
      <c r="G41" s="321">
        <v>600</v>
      </c>
      <c r="I41" s="321">
        <v>18</v>
      </c>
      <c r="J41" s="321">
        <v>154.28</v>
      </c>
      <c r="K41" s="321">
        <v>154.28</v>
      </c>
      <c r="L41" s="321" t="s">
        <v>467</v>
      </c>
      <c r="M41" s="321">
        <v>154.28</v>
      </c>
    </row>
    <row r="42" spans="1:13" x14ac:dyDescent="0.25">
      <c r="A42" s="321">
        <v>33</v>
      </c>
      <c r="B42" s="321" t="s">
        <v>503</v>
      </c>
      <c r="C42" s="322">
        <v>42856</v>
      </c>
      <c r="E42" s="321" t="s">
        <v>349</v>
      </c>
      <c r="F42" s="321">
        <v>500</v>
      </c>
      <c r="G42" s="321">
        <v>500</v>
      </c>
      <c r="I42" s="321">
        <v>0</v>
      </c>
      <c r="J42" s="321">
        <v>0</v>
      </c>
      <c r="K42" s="321">
        <v>0</v>
      </c>
      <c r="L42" s="321" t="s">
        <v>476</v>
      </c>
      <c r="M42" s="321">
        <v>0</v>
      </c>
    </row>
    <row r="43" spans="1:13" x14ac:dyDescent="0.25">
      <c r="A43" s="321">
        <v>34</v>
      </c>
      <c r="B43" s="321" t="s">
        <v>496</v>
      </c>
      <c r="C43" s="322">
        <v>41030</v>
      </c>
      <c r="F43" s="321">
        <v>400</v>
      </c>
      <c r="G43" s="321">
        <v>400</v>
      </c>
      <c r="I43" s="321">
        <v>23</v>
      </c>
      <c r="J43" s="321">
        <v>179.97</v>
      </c>
      <c r="K43" s="321">
        <v>179.97</v>
      </c>
      <c r="L43" s="321" t="s">
        <v>467</v>
      </c>
      <c r="M43" s="321">
        <v>179.97</v>
      </c>
    </row>
    <row r="44" spans="1:13" x14ac:dyDescent="0.25">
      <c r="J44" s="321">
        <f>SUM(J10:J43)</f>
        <v>4306.62</v>
      </c>
    </row>
  </sheetData>
  <pageMargins left="0.7" right="0.7" top="0.75" bottom="0.75" header="0.3" footer="0.3"/>
  <pageSetup scale="83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B490-0904-4F47-9B69-A33C090B3FD8}">
  <dimension ref="A1:AE107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2" sqref="O2"/>
    </sheetView>
  </sheetViews>
  <sheetFormatPr defaultColWidth="9.33203125" defaultRowHeight="15.75" x14ac:dyDescent="0.2"/>
  <cols>
    <col min="1" max="1" width="15.33203125" style="1" customWidth="1"/>
    <col min="2" max="2" width="11.83203125" style="1" customWidth="1"/>
    <col min="3" max="3" width="43" style="1" customWidth="1"/>
    <col min="4" max="4" width="20.83203125" style="1" customWidth="1"/>
    <col min="5" max="5" width="8.1640625" style="1" customWidth="1"/>
    <col min="6" max="7" width="18" style="1" customWidth="1"/>
    <col min="8" max="8" width="11.1640625" style="1" customWidth="1"/>
    <col min="9" max="9" width="10.1640625" style="1" customWidth="1"/>
    <col min="10" max="10" width="13.1640625" style="1" customWidth="1"/>
    <col min="11" max="11" width="6.83203125" style="1" customWidth="1"/>
    <col min="12" max="12" width="3.33203125" style="1" customWidth="1"/>
    <col min="13" max="13" width="13.33203125" style="1" customWidth="1"/>
    <col min="14" max="14" width="14.1640625" style="1" customWidth="1"/>
    <col min="15" max="15" width="31.33203125" style="220" customWidth="1"/>
    <col min="16" max="16" width="33.5" style="220" customWidth="1"/>
    <col min="17" max="17" width="34.5" style="220" customWidth="1"/>
    <col min="18" max="18" width="36.83203125" style="220" customWidth="1"/>
    <col min="19" max="26" width="36.83203125" style="1" customWidth="1"/>
    <col min="27" max="27" width="16" style="220" customWidth="1"/>
    <col min="28" max="28" width="9.33203125" style="220"/>
    <col min="29" max="29" width="13.83203125" style="220" customWidth="1"/>
    <col min="30" max="16384" width="9.33203125" style="1"/>
  </cols>
  <sheetData>
    <row r="1" spans="1:31" ht="57.6" customHeight="1" x14ac:dyDescent="0.2">
      <c r="A1" s="469"/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31" ht="16.5" customHeight="1" x14ac:dyDescent="0.2">
      <c r="A2" s="2"/>
      <c r="B2" s="450"/>
      <c r="C2" s="471"/>
      <c r="D2" s="450"/>
      <c r="E2" s="471"/>
      <c r="F2" s="2"/>
      <c r="G2" s="29"/>
      <c r="H2" s="450"/>
      <c r="I2" s="471"/>
      <c r="J2" s="450"/>
      <c r="K2" s="471"/>
      <c r="L2" s="450"/>
      <c r="M2" s="471"/>
      <c r="N2" s="2"/>
      <c r="O2" s="89" t="s">
        <v>426</v>
      </c>
      <c r="P2" s="100" t="s">
        <v>431</v>
      </c>
      <c r="Q2" s="100" t="s">
        <v>431</v>
      </c>
      <c r="R2" s="100" t="s">
        <v>431</v>
      </c>
      <c r="S2" s="100" t="s">
        <v>431</v>
      </c>
      <c r="T2" s="100" t="s">
        <v>497</v>
      </c>
      <c r="U2" s="100" t="s">
        <v>431</v>
      </c>
      <c r="V2" s="100" t="s">
        <v>431</v>
      </c>
      <c r="W2" s="100" t="s">
        <v>431</v>
      </c>
      <c r="X2" s="100" t="s">
        <v>431</v>
      </c>
      <c r="Y2" s="100" t="s">
        <v>431</v>
      </c>
      <c r="Z2" s="100" t="s">
        <v>431</v>
      </c>
      <c r="AA2" s="223"/>
      <c r="AB2" s="463">
        <v>12</v>
      </c>
      <c r="AC2" s="464"/>
    </row>
    <row r="3" spans="1:31" ht="47.1" customHeight="1" x14ac:dyDescent="0.2">
      <c r="A3" s="209" t="s">
        <v>639</v>
      </c>
      <c r="B3" s="465" t="s">
        <v>2</v>
      </c>
      <c r="C3" s="466"/>
      <c r="D3" s="465" t="s">
        <v>3</v>
      </c>
      <c r="E3" s="466"/>
      <c r="F3" s="4" t="s">
        <v>151</v>
      </c>
      <c r="G3" s="30" t="s">
        <v>160</v>
      </c>
      <c r="H3" s="465" t="s">
        <v>4</v>
      </c>
      <c r="I3" s="466"/>
      <c r="J3" s="465" t="s">
        <v>5</v>
      </c>
      <c r="K3" s="466"/>
      <c r="L3" s="465" t="s">
        <v>6</v>
      </c>
      <c r="M3" s="466"/>
      <c r="N3" s="5" t="s">
        <v>7</v>
      </c>
      <c r="O3" s="202" t="s">
        <v>806</v>
      </c>
      <c r="P3" s="202" t="s">
        <v>807</v>
      </c>
      <c r="Q3" s="202" t="s">
        <v>808</v>
      </c>
      <c r="R3" s="202" t="s">
        <v>809</v>
      </c>
      <c r="S3" s="4" t="s">
        <v>810</v>
      </c>
      <c r="T3" s="30" t="s">
        <v>811</v>
      </c>
      <c r="U3" s="30" t="s">
        <v>812</v>
      </c>
      <c r="V3" s="30" t="s">
        <v>813</v>
      </c>
      <c r="W3" s="30" t="s">
        <v>814</v>
      </c>
      <c r="X3" s="30" t="s">
        <v>815</v>
      </c>
      <c r="Y3" s="30" t="s">
        <v>816</v>
      </c>
      <c r="Z3" s="30" t="s">
        <v>817</v>
      </c>
      <c r="AA3" s="32" t="s">
        <v>148</v>
      </c>
      <c r="AB3" s="467" t="s">
        <v>583</v>
      </c>
      <c r="AC3" s="468"/>
    </row>
    <row r="4" spans="1:31" ht="47.1" customHeight="1" x14ac:dyDescent="0.2">
      <c r="A4" s="208" t="s">
        <v>633</v>
      </c>
      <c r="B4" s="193"/>
      <c r="C4" s="144"/>
      <c r="D4" s="30"/>
      <c r="E4" s="144"/>
      <c r="F4" s="4"/>
      <c r="G4" s="30"/>
      <c r="H4" s="30"/>
      <c r="I4" s="144"/>
      <c r="J4" s="30"/>
      <c r="K4" s="144"/>
      <c r="L4" s="30"/>
      <c r="M4" s="144"/>
      <c r="N4" s="5"/>
      <c r="O4" s="202"/>
      <c r="P4" s="194"/>
      <c r="Q4" s="194"/>
      <c r="R4" s="194"/>
      <c r="S4" s="144"/>
      <c r="T4" s="193"/>
      <c r="U4" s="193"/>
      <c r="V4" s="193"/>
      <c r="W4" s="193"/>
      <c r="X4" s="193"/>
      <c r="Y4" s="193"/>
      <c r="Z4" s="193"/>
      <c r="AA4" s="199"/>
      <c r="AB4" s="200"/>
      <c r="AC4" s="201"/>
    </row>
    <row r="5" spans="1:31" ht="28.5" customHeight="1" x14ac:dyDescent="0.25">
      <c r="A5" s="7"/>
      <c r="B5" s="438"/>
      <c r="C5" s="439"/>
      <c r="D5" s="438"/>
      <c r="E5" s="439"/>
      <c r="F5" s="7"/>
      <c r="G5" s="11"/>
      <c r="H5" s="440"/>
      <c r="I5" s="441"/>
      <c r="J5" s="438" t="s">
        <v>729</v>
      </c>
      <c r="K5" s="439"/>
      <c r="L5" s="438" t="s">
        <v>27</v>
      </c>
      <c r="M5" s="439"/>
      <c r="N5" s="8">
        <f>3/4</f>
        <v>0.75</v>
      </c>
      <c r="O5" s="281">
        <f t="shared" ref="O5:O7" si="0">N5</f>
        <v>0.75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>
        <f>SUM(O5:Z5)</f>
        <v>0.75</v>
      </c>
      <c r="AB5" s="224"/>
      <c r="AC5" s="225">
        <f t="shared" ref="AC5:AC11" si="1">AA5</f>
        <v>0.75</v>
      </c>
    </row>
    <row r="6" spans="1:31" ht="29.25" customHeight="1" x14ac:dyDescent="0.25">
      <c r="A6" s="7"/>
      <c r="B6" s="438"/>
      <c r="C6" s="439"/>
      <c r="D6" s="438"/>
      <c r="E6" s="439"/>
      <c r="F6" s="7"/>
      <c r="G6" s="11"/>
      <c r="H6" s="440"/>
      <c r="I6" s="441"/>
      <c r="J6" s="438" t="s">
        <v>31</v>
      </c>
      <c r="K6" s="439"/>
      <c r="L6" s="438" t="s">
        <v>22</v>
      </c>
      <c r="M6" s="439"/>
      <c r="N6" s="8">
        <f>3/4</f>
        <v>0.75</v>
      </c>
      <c r="O6" s="281">
        <f t="shared" si="0"/>
        <v>0.75</v>
      </c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>
        <f t="shared" ref="AA6:AA11" si="2">SUM(O6:Z6)</f>
        <v>0.75</v>
      </c>
      <c r="AB6" s="224"/>
      <c r="AC6" s="225">
        <f t="shared" si="1"/>
        <v>0.75</v>
      </c>
    </row>
    <row r="7" spans="1:31" ht="28.5" customHeight="1" x14ac:dyDescent="0.25">
      <c r="A7" s="7"/>
      <c r="B7" s="438"/>
      <c r="C7" s="439"/>
      <c r="D7" s="438"/>
      <c r="E7" s="439"/>
      <c r="F7" s="7"/>
      <c r="G7" s="11"/>
      <c r="H7" s="440"/>
      <c r="I7" s="441"/>
      <c r="J7" s="438" t="s">
        <v>26</v>
      </c>
      <c r="K7" s="439"/>
      <c r="L7" s="438" t="s">
        <v>27</v>
      </c>
      <c r="M7" s="439"/>
      <c r="N7" s="8">
        <f>4/4</f>
        <v>1</v>
      </c>
      <c r="O7" s="281">
        <f t="shared" si="0"/>
        <v>1</v>
      </c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>
        <f t="shared" si="2"/>
        <v>1</v>
      </c>
      <c r="AB7" s="224"/>
      <c r="AC7" s="225">
        <f t="shared" si="1"/>
        <v>1</v>
      </c>
    </row>
    <row r="8" spans="1:31" ht="28.5" customHeight="1" x14ac:dyDescent="0.25">
      <c r="A8" s="7"/>
      <c r="B8" s="11"/>
      <c r="C8" s="13"/>
      <c r="D8" s="11"/>
      <c r="E8" s="13"/>
      <c r="F8" s="7"/>
      <c r="G8" s="33"/>
      <c r="H8" s="14"/>
      <c r="I8" s="15"/>
      <c r="J8" s="11" t="s">
        <v>26</v>
      </c>
      <c r="K8" s="13"/>
      <c r="L8" s="438" t="s">
        <v>683</v>
      </c>
      <c r="M8" s="449"/>
      <c r="N8" s="8">
        <v>1</v>
      </c>
      <c r="O8" s="281">
        <v>1</v>
      </c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>
        <f t="shared" si="2"/>
        <v>1</v>
      </c>
      <c r="AB8" s="224"/>
      <c r="AC8" s="225">
        <f t="shared" si="1"/>
        <v>1</v>
      </c>
    </row>
    <row r="9" spans="1:31" ht="33" customHeight="1" x14ac:dyDescent="0.25">
      <c r="A9" s="7"/>
      <c r="B9" s="438"/>
      <c r="C9" s="439"/>
      <c r="D9" s="438"/>
      <c r="E9" s="439"/>
      <c r="F9" s="7"/>
      <c r="G9" s="11"/>
      <c r="H9" s="440"/>
      <c r="I9" s="441"/>
      <c r="J9" s="438" t="s">
        <v>21</v>
      </c>
      <c r="K9" s="439"/>
      <c r="L9" s="438" t="s">
        <v>27</v>
      </c>
      <c r="M9" s="439"/>
      <c r="N9" s="8">
        <f>3.5/4</f>
        <v>0.875</v>
      </c>
      <c r="O9" s="281">
        <f t="shared" ref="O9:O10" si="3">N9</f>
        <v>0.875</v>
      </c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>
        <f t="shared" si="2"/>
        <v>0.875</v>
      </c>
      <c r="AB9" s="224"/>
      <c r="AC9" s="225">
        <f t="shared" si="1"/>
        <v>0.875</v>
      </c>
    </row>
    <row r="10" spans="1:31" ht="35.25" customHeight="1" x14ac:dyDescent="0.25">
      <c r="A10" s="7"/>
      <c r="B10" s="438"/>
      <c r="C10" s="439"/>
      <c r="D10" s="438"/>
      <c r="E10" s="439"/>
      <c r="F10" s="9"/>
      <c r="G10" s="14"/>
      <c r="H10" s="440"/>
      <c r="I10" s="441"/>
      <c r="J10" s="438" t="s">
        <v>26</v>
      </c>
      <c r="K10" s="439"/>
      <c r="L10" s="438" t="s">
        <v>27</v>
      </c>
      <c r="M10" s="439"/>
      <c r="N10" s="8">
        <f>4/4</f>
        <v>1</v>
      </c>
      <c r="O10" s="281">
        <f t="shared" si="3"/>
        <v>1</v>
      </c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>
        <f t="shared" si="2"/>
        <v>1</v>
      </c>
      <c r="AB10" s="224"/>
      <c r="AC10" s="225">
        <f t="shared" si="1"/>
        <v>1</v>
      </c>
    </row>
    <row r="11" spans="1:31" ht="21" customHeight="1" x14ac:dyDescent="0.25">
      <c r="A11" s="11"/>
      <c r="B11" s="12"/>
      <c r="C11" s="13"/>
      <c r="D11" s="11"/>
      <c r="E11" s="13"/>
      <c r="F11" s="7"/>
      <c r="G11" s="33"/>
      <c r="H11" s="14"/>
      <c r="I11" s="15"/>
      <c r="J11" s="438" t="s">
        <v>155</v>
      </c>
      <c r="K11" s="449"/>
      <c r="L11" s="438" t="s">
        <v>22</v>
      </c>
      <c r="M11" s="449"/>
      <c r="N11" s="8">
        <f>4/4</f>
        <v>1</v>
      </c>
      <c r="O11" s="281">
        <v>0.9</v>
      </c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>
        <f t="shared" si="2"/>
        <v>0.9</v>
      </c>
      <c r="AB11" s="224"/>
      <c r="AC11" s="225">
        <f t="shared" si="1"/>
        <v>0.9</v>
      </c>
      <c r="AD11" s="62" t="s">
        <v>802</v>
      </c>
      <c r="AE11" s="62"/>
    </row>
    <row r="12" spans="1:31" ht="21" customHeight="1" x14ac:dyDescent="0.25">
      <c r="A12" s="460" t="s">
        <v>635</v>
      </c>
      <c r="B12" s="461"/>
      <c r="C12" s="462"/>
      <c r="D12" s="11"/>
      <c r="E12" s="13"/>
      <c r="F12" s="7"/>
      <c r="G12" s="33"/>
      <c r="H12" s="14"/>
      <c r="I12" s="15"/>
      <c r="J12" s="11"/>
      <c r="K12" s="189"/>
      <c r="L12" s="11"/>
      <c r="M12" s="189"/>
      <c r="N12" s="8"/>
      <c r="O12" s="282">
        <f t="shared" ref="O12:AA12" si="4">SUM(O5:O11)</f>
        <v>6.2750000000000004</v>
      </c>
      <c r="P12" s="282">
        <f t="shared" si="4"/>
        <v>0</v>
      </c>
      <c r="Q12" s="282">
        <f t="shared" si="4"/>
        <v>0</v>
      </c>
      <c r="R12" s="282">
        <f t="shared" si="4"/>
        <v>0</v>
      </c>
      <c r="S12" s="282">
        <f t="shared" si="4"/>
        <v>0</v>
      </c>
      <c r="T12" s="282">
        <f t="shared" si="4"/>
        <v>0</v>
      </c>
      <c r="U12" s="282">
        <f t="shared" si="4"/>
        <v>0</v>
      </c>
      <c r="V12" s="282">
        <f t="shared" si="4"/>
        <v>0</v>
      </c>
      <c r="W12" s="282">
        <f t="shared" si="4"/>
        <v>0</v>
      </c>
      <c r="X12" s="282">
        <f t="shared" si="4"/>
        <v>0</v>
      </c>
      <c r="Y12" s="282">
        <f t="shared" si="4"/>
        <v>0</v>
      </c>
      <c r="Z12" s="282">
        <f t="shared" si="4"/>
        <v>0</v>
      </c>
      <c r="AA12" s="222">
        <f t="shared" si="4"/>
        <v>6.2750000000000004</v>
      </c>
      <c r="AB12" s="224"/>
      <c r="AC12" s="236">
        <f>SUM(AC5:AC11)</f>
        <v>6.2750000000000004</v>
      </c>
    </row>
    <row r="13" spans="1:31" ht="21" customHeight="1" x14ac:dyDescent="0.25">
      <c r="A13" s="208" t="s">
        <v>634</v>
      </c>
      <c r="B13" s="12"/>
      <c r="C13" s="13"/>
      <c r="D13" s="11"/>
      <c r="E13" s="13"/>
      <c r="F13" s="7"/>
      <c r="G13" s="33"/>
      <c r="H13" s="14"/>
      <c r="I13" s="15"/>
      <c r="J13" s="11"/>
      <c r="K13" s="189"/>
      <c r="L13" s="11"/>
      <c r="M13" s="189"/>
      <c r="N13" s="8"/>
      <c r="O13" s="281"/>
      <c r="P13" s="161"/>
      <c r="Q13" s="161"/>
      <c r="R13" s="161"/>
      <c r="S13" s="31"/>
      <c r="T13" s="161"/>
      <c r="U13" s="161"/>
      <c r="V13" s="161"/>
      <c r="W13" s="161"/>
      <c r="X13" s="161"/>
      <c r="Y13" s="161"/>
      <c r="Z13" s="161"/>
      <c r="AA13" s="161"/>
      <c r="AB13" s="224"/>
      <c r="AC13" s="225"/>
    </row>
    <row r="14" spans="1:31" ht="28.5" customHeight="1" x14ac:dyDescent="0.25">
      <c r="A14" s="207"/>
      <c r="B14" s="11"/>
      <c r="C14" s="13"/>
      <c r="D14" s="11"/>
      <c r="E14" s="13"/>
      <c r="F14" s="7"/>
      <c r="G14" s="33"/>
      <c r="H14" s="14"/>
      <c r="I14" s="15"/>
      <c r="J14" s="11" t="s">
        <v>769</v>
      </c>
      <c r="K14" s="13"/>
      <c r="L14" s="438" t="s">
        <v>35</v>
      </c>
      <c r="M14" s="449"/>
      <c r="N14" s="8">
        <f>3/5</f>
        <v>0.6</v>
      </c>
      <c r="O14" s="281">
        <v>0.6</v>
      </c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>
        <f>SUM(O14:Z14)</f>
        <v>0.6</v>
      </c>
      <c r="AB14" s="224"/>
      <c r="AC14" s="225">
        <f>AA14</f>
        <v>0.6</v>
      </c>
      <c r="AD14" s="1" t="s">
        <v>770</v>
      </c>
    </row>
    <row r="15" spans="1:31" ht="37.5" customHeight="1" x14ac:dyDescent="0.25">
      <c r="A15" s="7"/>
      <c r="B15" s="438"/>
      <c r="C15" s="439"/>
      <c r="D15" s="438"/>
      <c r="E15" s="439"/>
      <c r="F15" s="7"/>
      <c r="G15" s="11"/>
      <c r="H15" s="440"/>
      <c r="I15" s="441"/>
      <c r="J15" s="438" t="s">
        <v>621</v>
      </c>
      <c r="K15" s="439"/>
      <c r="L15" s="438" t="s">
        <v>35</v>
      </c>
      <c r="M15" s="439"/>
      <c r="N15" s="8">
        <f>3/5</f>
        <v>0.6</v>
      </c>
      <c r="O15" s="281">
        <f t="shared" ref="O15:O16" si="5">N15</f>
        <v>0.6</v>
      </c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>
        <f t="shared" ref="AA15:AA16" si="6">SUM(O15:Z15)</f>
        <v>0.6</v>
      </c>
      <c r="AB15" s="224"/>
      <c r="AC15" s="225">
        <f>AA15</f>
        <v>0.6</v>
      </c>
    </row>
    <row r="16" spans="1:31" ht="37.5" customHeight="1" x14ac:dyDescent="0.25">
      <c r="A16" s="7"/>
      <c r="B16" s="11"/>
      <c r="C16" s="13"/>
      <c r="D16" s="11"/>
      <c r="E16" s="13"/>
      <c r="F16" s="7"/>
      <c r="G16" s="33"/>
      <c r="H16" s="14"/>
      <c r="I16" s="15"/>
      <c r="J16" s="11" t="s">
        <v>567</v>
      </c>
      <c r="K16" s="13"/>
      <c r="L16" s="438" t="s">
        <v>35</v>
      </c>
      <c r="M16" s="439"/>
      <c r="N16" s="8">
        <f>3/5</f>
        <v>0.6</v>
      </c>
      <c r="O16" s="281">
        <f t="shared" si="5"/>
        <v>0.6</v>
      </c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>
        <f t="shared" si="6"/>
        <v>0.6</v>
      </c>
      <c r="AB16" s="224"/>
      <c r="AC16" s="225">
        <f>AA16</f>
        <v>0.6</v>
      </c>
    </row>
    <row r="17" spans="1:31" ht="37.5" customHeight="1" x14ac:dyDescent="0.25">
      <c r="A17" s="460" t="s">
        <v>636</v>
      </c>
      <c r="B17" s="461"/>
      <c r="C17" s="462"/>
      <c r="D17" s="11"/>
      <c r="E17" s="13"/>
      <c r="F17" s="7"/>
      <c r="G17" s="33"/>
      <c r="H17" s="14"/>
      <c r="I17" s="15"/>
      <c r="J17" s="11"/>
      <c r="K17" s="13"/>
      <c r="L17" s="11"/>
      <c r="M17" s="13"/>
      <c r="N17" s="8"/>
      <c r="O17" s="282">
        <f>SUM(O14:O16)</f>
        <v>1.7999999999999998</v>
      </c>
      <c r="P17" s="222">
        <f t="shared" ref="P17:AA17" si="7">SUM(P14:P16)</f>
        <v>0</v>
      </c>
      <c r="Q17" s="222">
        <f t="shared" si="7"/>
        <v>0</v>
      </c>
      <c r="R17" s="222">
        <f t="shared" si="7"/>
        <v>0</v>
      </c>
      <c r="S17" s="222">
        <f t="shared" si="7"/>
        <v>0</v>
      </c>
      <c r="T17" s="222">
        <f t="shared" si="7"/>
        <v>0</v>
      </c>
      <c r="U17" s="222">
        <f t="shared" si="7"/>
        <v>0</v>
      </c>
      <c r="V17" s="222">
        <f t="shared" si="7"/>
        <v>0</v>
      </c>
      <c r="W17" s="222">
        <f t="shared" si="7"/>
        <v>0</v>
      </c>
      <c r="X17" s="222">
        <f t="shared" si="7"/>
        <v>0</v>
      </c>
      <c r="Y17" s="222">
        <f t="shared" si="7"/>
        <v>0</v>
      </c>
      <c r="Z17" s="222">
        <f t="shared" si="7"/>
        <v>0</v>
      </c>
      <c r="AA17" s="222">
        <f t="shared" si="7"/>
        <v>1.7999999999999998</v>
      </c>
      <c r="AB17" s="224"/>
      <c r="AC17" s="236">
        <f>SUM(AC14:AC16)</f>
        <v>1.7999999999999998</v>
      </c>
    </row>
    <row r="18" spans="1:31" ht="37.5" customHeight="1" x14ac:dyDescent="0.25">
      <c r="A18" s="208" t="s">
        <v>640</v>
      </c>
      <c r="B18" s="203"/>
      <c r="C18" s="204"/>
      <c r="D18" s="11"/>
      <c r="E18" s="13"/>
      <c r="F18" s="7"/>
      <c r="G18" s="33"/>
      <c r="H18" s="14"/>
      <c r="I18" s="15"/>
      <c r="J18" s="11"/>
      <c r="K18" s="13"/>
      <c r="L18" s="11"/>
      <c r="M18" s="13"/>
      <c r="N18" s="8"/>
      <c r="O18" s="281"/>
      <c r="P18" s="161"/>
      <c r="Q18" s="161"/>
      <c r="R18" s="161"/>
      <c r="S18" s="31"/>
      <c r="T18" s="161"/>
      <c r="U18" s="161"/>
      <c r="V18" s="161"/>
      <c r="W18" s="161"/>
      <c r="X18" s="161"/>
      <c r="Y18" s="161"/>
      <c r="Z18" s="161"/>
      <c r="AA18" s="161"/>
      <c r="AB18" s="224"/>
      <c r="AC18" s="225"/>
    </row>
    <row r="19" spans="1:31" ht="52.9" customHeight="1" x14ac:dyDescent="0.2">
      <c r="A19" s="311" t="s">
        <v>797</v>
      </c>
      <c r="B19" s="313"/>
      <c r="C19" s="306"/>
      <c r="D19" s="11"/>
      <c r="E19" s="13"/>
      <c r="F19" s="7"/>
      <c r="G19" s="33"/>
      <c r="H19" s="98"/>
      <c r="I19" s="312"/>
      <c r="J19" s="11" t="s">
        <v>60</v>
      </c>
      <c r="K19" s="13"/>
      <c r="L19" s="11"/>
      <c r="M19" s="13" t="s">
        <v>799</v>
      </c>
      <c r="N19" s="316">
        <v>1</v>
      </c>
      <c r="O19" s="281">
        <v>0.9</v>
      </c>
      <c r="P19" s="315"/>
      <c r="Q19" s="315"/>
      <c r="R19" s="315"/>
      <c r="S19" s="315"/>
      <c r="T19" s="315"/>
      <c r="U19" s="315"/>
      <c r="V19" s="315"/>
      <c r="W19" s="161"/>
      <c r="X19" s="161"/>
      <c r="Y19" s="161"/>
      <c r="Z19" s="161"/>
      <c r="AA19" s="161">
        <f>SUM(O19:Z19)</f>
        <v>0.9</v>
      </c>
      <c r="AB19" s="224"/>
      <c r="AC19" s="225">
        <f>AA19</f>
        <v>0.9</v>
      </c>
      <c r="AD19" s="62" t="s">
        <v>803</v>
      </c>
      <c r="AE19" s="62"/>
    </row>
    <row r="20" spans="1:31" ht="35.25" customHeight="1" x14ac:dyDescent="0.25">
      <c r="A20" s="207" t="s">
        <v>637</v>
      </c>
      <c r="B20" s="438"/>
      <c r="C20" s="439"/>
      <c r="D20" s="438"/>
      <c r="E20" s="439"/>
      <c r="F20" s="7"/>
      <c r="G20" s="11"/>
      <c r="H20" s="440"/>
      <c r="I20" s="441"/>
      <c r="J20" s="438" t="s">
        <v>684</v>
      </c>
      <c r="K20" s="439"/>
      <c r="L20" s="438" t="s">
        <v>52</v>
      </c>
      <c r="M20" s="439"/>
      <c r="N20" s="8">
        <f>2/5</f>
        <v>0.4</v>
      </c>
      <c r="O20" s="281">
        <f t="shared" ref="O20:O21" si="8">N20</f>
        <v>0.4</v>
      </c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>
        <f t="shared" ref="AA20:AA21" si="9">SUM(O20:Z20)</f>
        <v>0.4</v>
      </c>
      <c r="AB20" s="224"/>
      <c r="AC20" s="225">
        <f>AA20</f>
        <v>0.4</v>
      </c>
      <c r="AD20" s="1" t="s">
        <v>771</v>
      </c>
    </row>
    <row r="21" spans="1:31" ht="37.5" customHeight="1" x14ac:dyDescent="0.25">
      <c r="A21" s="7" t="s">
        <v>638</v>
      </c>
      <c r="B21" s="438"/>
      <c r="C21" s="439"/>
      <c r="D21" s="438"/>
      <c r="E21" s="439"/>
      <c r="F21" s="7"/>
      <c r="G21" s="11"/>
      <c r="H21" s="440"/>
      <c r="I21" s="441"/>
      <c r="J21" s="438" t="s">
        <v>60</v>
      </c>
      <c r="K21" s="439"/>
      <c r="L21" s="438" t="s">
        <v>61</v>
      </c>
      <c r="M21" s="439"/>
      <c r="N21" s="8">
        <f>5/5</f>
        <v>1</v>
      </c>
      <c r="O21" s="281">
        <f t="shared" si="8"/>
        <v>1</v>
      </c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>
        <f t="shared" si="9"/>
        <v>1</v>
      </c>
      <c r="AB21" s="224"/>
      <c r="AC21" s="225">
        <f>AA21</f>
        <v>1</v>
      </c>
    </row>
    <row r="22" spans="1:31" ht="37.5" customHeight="1" x14ac:dyDescent="0.25">
      <c r="A22" s="457" t="s">
        <v>641</v>
      </c>
      <c r="B22" s="458"/>
      <c r="C22" s="459"/>
      <c r="D22" s="11"/>
      <c r="E22" s="13"/>
      <c r="F22" s="7"/>
      <c r="G22" s="33"/>
      <c r="H22" s="14"/>
      <c r="I22" s="15"/>
      <c r="J22" s="11"/>
      <c r="K22" s="13"/>
      <c r="L22" s="11"/>
      <c r="M22" s="13"/>
      <c r="N22" s="8"/>
      <c r="O22" s="281">
        <f>SUM(O19:O21)</f>
        <v>2.2999999999999998</v>
      </c>
      <c r="P22" s="221"/>
      <c r="Q22" s="221"/>
      <c r="R22" s="222"/>
      <c r="S22" s="222"/>
      <c r="T22" s="161"/>
      <c r="U22" s="222"/>
      <c r="V22" s="222"/>
      <c r="W22" s="222"/>
      <c r="X22" s="221"/>
      <c r="Y22" s="222"/>
      <c r="Z22" s="222"/>
      <c r="AA22" s="161">
        <f>SUM(O22:Z22)</f>
        <v>2.2999999999999998</v>
      </c>
      <c r="AB22" s="224"/>
      <c r="AC22" s="236">
        <f>SUM(AC20:AC21)</f>
        <v>1.4</v>
      </c>
    </row>
    <row r="23" spans="1:31" s="26" customFormat="1" ht="21" customHeight="1" x14ac:dyDescent="0.2">
      <c r="A23" s="452" t="s">
        <v>62</v>
      </c>
      <c r="B23" s="443"/>
      <c r="C23" s="444"/>
      <c r="D23" s="453"/>
      <c r="E23" s="454"/>
      <c r="F23" s="106"/>
      <c r="G23" s="107"/>
      <c r="H23" s="453"/>
      <c r="I23" s="454"/>
      <c r="J23" s="453"/>
      <c r="K23" s="454"/>
      <c r="L23" s="453"/>
      <c r="M23" s="454"/>
      <c r="N23" s="106"/>
      <c r="O23" s="162">
        <f>O22+O17+O12</f>
        <v>10.375</v>
      </c>
      <c r="P23" s="162">
        <f t="shared" ref="P23:Z23" si="10">P22+P17+P12</f>
        <v>0</v>
      </c>
      <c r="Q23" s="162">
        <f t="shared" si="10"/>
        <v>0</v>
      </c>
      <c r="R23" s="162">
        <f t="shared" si="10"/>
        <v>0</v>
      </c>
      <c r="S23" s="162">
        <f t="shared" si="10"/>
        <v>0</v>
      </c>
      <c r="T23" s="162">
        <f t="shared" si="10"/>
        <v>0</v>
      </c>
      <c r="U23" s="162">
        <f t="shared" si="10"/>
        <v>0</v>
      </c>
      <c r="V23" s="162">
        <f t="shared" si="10"/>
        <v>0</v>
      </c>
      <c r="W23" s="162">
        <f t="shared" si="10"/>
        <v>0</v>
      </c>
      <c r="X23" s="162">
        <f t="shared" si="10"/>
        <v>0</v>
      </c>
      <c r="Y23" s="162">
        <f t="shared" si="10"/>
        <v>0</v>
      </c>
      <c r="Z23" s="162">
        <f t="shared" si="10"/>
        <v>0</v>
      </c>
      <c r="AA23" s="162">
        <f t="shared" ref="AA23" si="11">AA22+AA17+AA12</f>
        <v>10.375</v>
      </c>
      <c r="AB23" s="162"/>
      <c r="AC23" s="162">
        <f>AC22+AC17+AC12</f>
        <v>9.4749999999999996</v>
      </c>
    </row>
    <row r="24" spans="1:31" s="219" customFormat="1" ht="21" customHeight="1" x14ac:dyDescent="0.2">
      <c r="A24" s="210"/>
      <c r="B24" s="211"/>
      <c r="C24" s="212"/>
      <c r="D24" s="213"/>
      <c r="E24" s="214"/>
      <c r="F24" s="215"/>
      <c r="G24" s="213"/>
      <c r="H24" s="213"/>
      <c r="I24" s="214"/>
      <c r="J24" s="213"/>
      <c r="K24" s="214"/>
      <c r="L24" s="213"/>
      <c r="M24" s="214"/>
      <c r="N24" s="215"/>
      <c r="O24" s="283"/>
      <c r="P24" s="218"/>
      <c r="Q24" s="218"/>
      <c r="R24" s="218"/>
      <c r="S24" s="217"/>
      <c r="T24" s="218"/>
      <c r="U24" s="218"/>
      <c r="V24" s="218"/>
      <c r="W24" s="218"/>
      <c r="X24" s="218"/>
      <c r="Y24" s="218"/>
      <c r="Z24" s="218"/>
      <c r="AA24" s="229"/>
      <c r="AB24" s="230"/>
      <c r="AC24" s="231"/>
    </row>
    <row r="25" spans="1:31" s="26" customFormat="1" ht="45" x14ac:dyDescent="0.2">
      <c r="A25" s="206" t="s">
        <v>642</v>
      </c>
      <c r="B25" s="190"/>
      <c r="C25" s="191"/>
      <c r="D25" s="107"/>
      <c r="E25" s="192"/>
      <c r="F25" s="106"/>
      <c r="G25" s="107"/>
      <c r="H25" s="107"/>
      <c r="I25" s="192"/>
      <c r="J25" s="107"/>
      <c r="K25" s="192"/>
      <c r="L25" s="107"/>
      <c r="M25" s="192"/>
      <c r="N25" s="106"/>
      <c r="O25" s="284"/>
      <c r="P25" s="162"/>
      <c r="Q25" s="162"/>
      <c r="R25" s="162"/>
      <c r="S25" s="139"/>
      <c r="T25" s="162"/>
      <c r="U25" s="162"/>
      <c r="V25" s="162"/>
      <c r="W25" s="162"/>
      <c r="X25" s="162"/>
      <c r="Y25" s="162"/>
      <c r="Z25" s="162"/>
      <c r="AA25" s="226"/>
      <c r="AB25" s="227"/>
      <c r="AC25" s="228"/>
    </row>
    <row r="27" spans="1:31" s="26" customFormat="1" ht="21" customHeight="1" x14ac:dyDescent="0.2">
      <c r="A27" s="205"/>
      <c r="B27" s="12"/>
      <c r="C27" s="144"/>
      <c r="D27" s="152"/>
      <c r="E27" s="143"/>
      <c r="F27" s="2"/>
      <c r="G27" s="153"/>
      <c r="H27" s="29"/>
      <c r="I27" s="143"/>
      <c r="J27" s="29" t="s">
        <v>539</v>
      </c>
      <c r="K27" s="143"/>
      <c r="L27" s="455" t="s">
        <v>52</v>
      </c>
      <c r="M27" s="456"/>
      <c r="N27" s="2"/>
      <c r="O27" s="281">
        <f>'July 2024'!J10</f>
        <v>193.47</v>
      </c>
      <c r="P27" s="161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232">
        <f>SUM(O27:Z27)</f>
        <v>193.47</v>
      </c>
      <c r="AB27" s="224"/>
      <c r="AC27" s="233">
        <f>(AA27*12/2080)</f>
        <v>1.1161730769230769</v>
      </c>
    </row>
    <row r="28" spans="1:31" s="26" customFormat="1" x14ac:dyDescent="0.2">
      <c r="A28" s="309"/>
      <c r="B28" s="12"/>
      <c r="C28" s="13"/>
      <c r="D28" s="29"/>
      <c r="E28" s="143"/>
      <c r="F28" s="2"/>
      <c r="G28" s="153"/>
      <c r="H28" s="29"/>
      <c r="I28" s="143"/>
      <c r="J28" s="29" t="s">
        <v>539</v>
      </c>
      <c r="K28" s="143"/>
      <c r="L28" s="450" t="s">
        <v>52</v>
      </c>
      <c r="M28" s="451"/>
      <c r="N28" s="2"/>
      <c r="O28" s="281">
        <v>181</v>
      </c>
      <c r="P28" s="221"/>
      <c r="Q28" s="221"/>
      <c r="R28" s="221"/>
      <c r="S28" s="145"/>
      <c r="T28" s="221"/>
      <c r="U28" s="221"/>
      <c r="V28" s="221"/>
      <c r="W28" s="221"/>
      <c r="X28" s="161"/>
      <c r="Y28" s="161"/>
      <c r="Z28" s="161"/>
      <c r="AA28" s="232">
        <f t="shared" ref="AA28:AA54" si="12">SUM(O28:Z28)</f>
        <v>181</v>
      </c>
      <c r="AB28" s="224"/>
      <c r="AC28" s="233">
        <f>(AA28*12/2080)</f>
        <v>1.0442307692307693</v>
      </c>
    </row>
    <row r="29" spans="1:31" s="26" customFormat="1" ht="35.25" customHeight="1" x14ac:dyDescent="0.25">
      <c r="A29" s="7"/>
      <c r="B29" s="438"/>
      <c r="C29" s="439"/>
      <c r="D29" s="438"/>
      <c r="E29" s="439"/>
      <c r="F29" s="9"/>
      <c r="G29" s="14"/>
      <c r="H29" s="440"/>
      <c r="I29" s="441"/>
      <c r="J29" s="440" t="s">
        <v>539</v>
      </c>
      <c r="K29" s="441"/>
      <c r="L29" s="438" t="s">
        <v>66</v>
      </c>
      <c r="M29" s="439"/>
      <c r="N29" s="9"/>
      <c r="O29" s="285">
        <v>172.67</v>
      </c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232">
        <f t="shared" si="12"/>
        <v>172.67</v>
      </c>
      <c r="AB29" s="224"/>
      <c r="AC29" s="233">
        <f t="shared" ref="AC29:AC54" si="13">(AA29*12/2080)</f>
        <v>0.99617307692307688</v>
      </c>
    </row>
    <row r="30" spans="1:31" s="26" customFormat="1" ht="36" customHeight="1" x14ac:dyDescent="0.25">
      <c r="A30" s="7"/>
      <c r="B30" s="438"/>
      <c r="C30" s="439"/>
      <c r="D30" s="438"/>
      <c r="E30" s="439"/>
      <c r="F30" s="9"/>
      <c r="G30" s="14"/>
      <c r="H30" s="440"/>
      <c r="I30" s="441"/>
      <c r="J30" s="440" t="s">
        <v>86</v>
      </c>
      <c r="K30" s="441"/>
      <c r="L30" s="438" t="s">
        <v>52</v>
      </c>
      <c r="M30" s="439"/>
      <c r="N30" s="9"/>
      <c r="O30" s="285">
        <v>136.76</v>
      </c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232">
        <f t="shared" si="12"/>
        <v>136.76</v>
      </c>
      <c r="AB30" s="224"/>
      <c r="AC30" s="233">
        <f t="shared" si="13"/>
        <v>0.78899999999999992</v>
      </c>
    </row>
    <row r="31" spans="1:31" s="26" customFormat="1" ht="36" customHeight="1" x14ac:dyDescent="0.25">
      <c r="A31" s="7"/>
      <c r="B31" s="11"/>
      <c r="C31" s="13"/>
      <c r="D31" s="11"/>
      <c r="E31" s="13"/>
      <c r="F31" s="9"/>
      <c r="G31" s="34"/>
      <c r="H31" s="14"/>
      <c r="I31" s="15"/>
      <c r="J31" s="14" t="s">
        <v>86</v>
      </c>
      <c r="K31" s="15"/>
      <c r="L31" s="438" t="s">
        <v>52</v>
      </c>
      <c r="M31" s="449"/>
      <c r="N31" s="9"/>
      <c r="O31" s="285">
        <v>164.74</v>
      </c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232">
        <f t="shared" si="12"/>
        <v>164.74</v>
      </c>
      <c r="AB31" s="224"/>
      <c r="AC31" s="233">
        <f t="shared" si="13"/>
        <v>0.95042307692307693</v>
      </c>
    </row>
    <row r="32" spans="1:31" s="26" customFormat="1" ht="33.75" customHeight="1" x14ac:dyDescent="0.25">
      <c r="A32" s="7"/>
      <c r="B32" s="438"/>
      <c r="C32" s="439"/>
      <c r="D32" s="438"/>
      <c r="E32" s="439"/>
      <c r="F32" s="7"/>
      <c r="G32" s="11"/>
      <c r="H32" s="440"/>
      <c r="I32" s="441"/>
      <c r="J32" s="440" t="s">
        <v>539</v>
      </c>
      <c r="K32" s="441"/>
      <c r="L32" s="438" t="s">
        <v>66</v>
      </c>
      <c r="M32" s="439"/>
      <c r="N32" s="9"/>
      <c r="O32" s="285">
        <v>190.57</v>
      </c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232">
        <f t="shared" si="12"/>
        <v>190.57</v>
      </c>
      <c r="AB32" s="224"/>
      <c r="AC32" s="233">
        <f t="shared" si="13"/>
        <v>1.0994423076923077</v>
      </c>
    </row>
    <row r="33" spans="1:29" s="26" customFormat="1" ht="35.25" customHeight="1" x14ac:dyDescent="0.25">
      <c r="A33" s="7"/>
      <c r="B33" s="438"/>
      <c r="C33" s="439"/>
      <c r="D33" s="438"/>
      <c r="E33" s="439"/>
      <c r="F33" s="9"/>
      <c r="G33" s="14"/>
      <c r="H33" s="440"/>
      <c r="I33" s="441"/>
      <c r="J33" s="440" t="s">
        <v>86</v>
      </c>
      <c r="K33" s="441"/>
      <c r="L33" s="438" t="s">
        <v>66</v>
      </c>
      <c r="M33" s="439"/>
      <c r="N33" s="9"/>
      <c r="O33" s="285">
        <v>151.97</v>
      </c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232">
        <f t="shared" si="12"/>
        <v>151.97</v>
      </c>
      <c r="AB33" s="224"/>
      <c r="AC33" s="233">
        <f t="shared" si="13"/>
        <v>0.87674999999999992</v>
      </c>
    </row>
    <row r="34" spans="1:29" s="26" customFormat="1" ht="38.25" customHeight="1" x14ac:dyDescent="0.25">
      <c r="A34" s="7"/>
      <c r="B34" s="438"/>
      <c r="C34" s="439"/>
      <c r="D34" s="438"/>
      <c r="E34" s="439"/>
      <c r="F34" s="7"/>
      <c r="G34" s="11"/>
      <c r="H34" s="440"/>
      <c r="I34" s="441"/>
      <c r="J34" s="440" t="s">
        <v>539</v>
      </c>
      <c r="K34" s="441"/>
      <c r="L34" s="438" t="s">
        <v>66</v>
      </c>
      <c r="M34" s="439"/>
      <c r="N34" s="9"/>
      <c r="O34" s="285">
        <v>184.99</v>
      </c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232">
        <f t="shared" si="12"/>
        <v>184.99</v>
      </c>
      <c r="AB34" s="224"/>
      <c r="AC34" s="233">
        <f t="shared" si="13"/>
        <v>1.06725</v>
      </c>
    </row>
    <row r="35" spans="1:29" s="26" customFormat="1" ht="35.25" customHeight="1" x14ac:dyDescent="0.25">
      <c r="A35" s="7"/>
      <c r="B35" s="11"/>
      <c r="C35" s="13"/>
      <c r="D35" s="11"/>
      <c r="E35" s="13"/>
      <c r="F35" s="9"/>
      <c r="G35" s="34"/>
      <c r="H35" s="34"/>
      <c r="I35" s="15"/>
      <c r="J35" s="14" t="s">
        <v>539</v>
      </c>
      <c r="K35" s="15"/>
      <c r="L35" s="438" t="s">
        <v>66</v>
      </c>
      <c r="M35" s="439"/>
      <c r="N35" s="9"/>
      <c r="O35" s="285">
        <v>172.16</v>
      </c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232">
        <f t="shared" si="12"/>
        <v>172.16</v>
      </c>
      <c r="AB35" s="224"/>
      <c r="AC35" s="233">
        <f t="shared" si="13"/>
        <v>0.99323076923076925</v>
      </c>
    </row>
    <row r="36" spans="1:29" s="26" customFormat="1" ht="35.25" customHeight="1" x14ac:dyDescent="0.25">
      <c r="A36" s="7"/>
      <c r="B36" s="11"/>
      <c r="C36" s="13"/>
      <c r="D36" s="11"/>
      <c r="E36" s="13"/>
      <c r="F36" s="9"/>
      <c r="G36" s="34"/>
      <c r="H36" s="34"/>
      <c r="I36" s="15"/>
      <c r="J36" s="14" t="s">
        <v>539</v>
      </c>
      <c r="K36" s="15"/>
      <c r="L36" s="438" t="s">
        <v>66</v>
      </c>
      <c r="M36" s="439"/>
      <c r="N36" s="9"/>
      <c r="O36" s="285">
        <v>140.18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232">
        <f t="shared" si="12"/>
        <v>140.18</v>
      </c>
      <c r="AB36" s="224"/>
      <c r="AC36" s="233">
        <f t="shared" si="13"/>
        <v>0.80873076923076925</v>
      </c>
    </row>
    <row r="37" spans="1:29" s="26" customFormat="1" ht="31.5" customHeight="1" x14ac:dyDescent="0.25">
      <c r="A37" s="7"/>
      <c r="B37" s="11"/>
      <c r="C37" s="13"/>
      <c r="D37" s="11"/>
      <c r="E37" s="13"/>
      <c r="F37" s="7"/>
      <c r="G37" s="188"/>
      <c r="H37" s="14"/>
      <c r="I37" s="15"/>
      <c r="J37" s="14" t="s">
        <v>539</v>
      </c>
      <c r="K37" s="15"/>
      <c r="L37" s="438" t="s">
        <v>52</v>
      </c>
      <c r="M37" s="439"/>
      <c r="N37" s="9"/>
      <c r="O37" s="285">
        <v>170.89</v>
      </c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232">
        <f t="shared" si="12"/>
        <v>170.89</v>
      </c>
      <c r="AB37" s="224"/>
      <c r="AC37" s="233">
        <f t="shared" si="13"/>
        <v>0.98590384615384608</v>
      </c>
    </row>
    <row r="38" spans="1:29" s="26" customFormat="1" ht="31.5" customHeight="1" x14ac:dyDescent="0.25">
      <c r="A38" s="7"/>
      <c r="B38" s="11"/>
      <c r="C38" s="13"/>
      <c r="D38" s="11"/>
      <c r="E38" s="13"/>
      <c r="F38" s="7"/>
      <c r="G38" s="188"/>
      <c r="H38" s="14"/>
      <c r="I38" s="15"/>
      <c r="J38" s="14" t="s">
        <v>539</v>
      </c>
      <c r="K38" s="15"/>
      <c r="L38" s="438" t="s">
        <v>52</v>
      </c>
      <c r="M38" s="449"/>
      <c r="N38" s="9"/>
      <c r="O38" s="285">
        <v>184.97</v>
      </c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232">
        <f t="shared" si="12"/>
        <v>184.97</v>
      </c>
      <c r="AB38" s="224"/>
      <c r="AC38" s="233">
        <f t="shared" si="13"/>
        <v>1.0671346153846153</v>
      </c>
    </row>
    <row r="39" spans="1:29" s="26" customFormat="1" ht="30" customHeight="1" x14ac:dyDescent="0.25">
      <c r="A39" s="7"/>
      <c r="B39" s="438"/>
      <c r="C39" s="439"/>
      <c r="D39" s="438"/>
      <c r="E39" s="439"/>
      <c r="F39" s="9"/>
      <c r="G39" s="14"/>
      <c r="H39" s="440"/>
      <c r="I39" s="441"/>
      <c r="J39" s="440" t="s">
        <v>86</v>
      </c>
      <c r="K39" s="441"/>
      <c r="L39" s="438" t="s">
        <v>52</v>
      </c>
      <c r="M39" s="439"/>
      <c r="N39" s="9"/>
      <c r="O39" s="285">
        <v>164.12</v>
      </c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232">
        <f t="shared" si="12"/>
        <v>164.12</v>
      </c>
      <c r="AB39" s="224"/>
      <c r="AC39" s="233">
        <f t="shared" si="13"/>
        <v>0.94684615384615389</v>
      </c>
    </row>
    <row r="40" spans="1:29" s="26" customFormat="1" ht="21" customHeight="1" x14ac:dyDescent="0.25">
      <c r="A40" s="7"/>
      <c r="B40" s="438"/>
      <c r="C40" s="439"/>
      <c r="D40" s="438"/>
      <c r="E40" s="439"/>
      <c r="F40" s="7"/>
      <c r="G40" s="11"/>
      <c r="H40" s="440"/>
      <c r="I40" s="441"/>
      <c r="J40" s="438" t="s">
        <v>86</v>
      </c>
      <c r="K40" s="439"/>
      <c r="L40" s="438" t="s">
        <v>52</v>
      </c>
      <c r="M40" s="439"/>
      <c r="N40" s="9"/>
      <c r="O40" s="285">
        <v>138.68</v>
      </c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232">
        <f t="shared" si="12"/>
        <v>138.68</v>
      </c>
      <c r="AB40" s="224"/>
      <c r="AC40" s="233">
        <f t="shared" si="13"/>
        <v>0.80007692307692313</v>
      </c>
    </row>
    <row r="41" spans="1:29" ht="33.75" customHeight="1" x14ac:dyDescent="0.25">
      <c r="A41" s="7"/>
      <c r="B41" s="438"/>
      <c r="C41" s="439"/>
      <c r="D41" s="438"/>
      <c r="E41" s="439"/>
      <c r="F41" s="7"/>
      <c r="G41" s="11"/>
      <c r="H41" s="440"/>
      <c r="I41" s="441"/>
      <c r="J41" s="440" t="s">
        <v>539</v>
      </c>
      <c r="K41" s="441"/>
      <c r="L41" s="438" t="s">
        <v>52</v>
      </c>
      <c r="M41" s="439"/>
      <c r="N41" s="9"/>
      <c r="O41" s="285">
        <v>179.73</v>
      </c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232">
        <f t="shared" si="12"/>
        <v>179.73</v>
      </c>
      <c r="AB41" s="224"/>
      <c r="AC41" s="233">
        <f t="shared" si="13"/>
        <v>1.036903846153846</v>
      </c>
    </row>
    <row r="42" spans="1:29" ht="30.75" customHeight="1" x14ac:dyDescent="0.25">
      <c r="A42" s="7"/>
      <c r="B42" s="11"/>
      <c r="C42" s="13"/>
      <c r="D42" s="11"/>
      <c r="E42" s="13"/>
      <c r="F42" s="7"/>
      <c r="G42" s="33"/>
      <c r="H42" s="34"/>
      <c r="I42" s="15"/>
      <c r="J42" s="11" t="s">
        <v>539</v>
      </c>
      <c r="K42" s="13"/>
      <c r="L42" s="438" t="s">
        <v>66</v>
      </c>
      <c r="M42" s="449"/>
      <c r="N42" s="9"/>
      <c r="O42" s="286">
        <v>191.45</v>
      </c>
      <c r="P42" s="166"/>
      <c r="Q42" s="166"/>
      <c r="R42" s="166"/>
      <c r="S42" s="165"/>
      <c r="T42" s="166"/>
      <c r="U42" s="166"/>
      <c r="V42" s="166"/>
      <c r="W42" s="166"/>
      <c r="X42" s="166"/>
      <c r="Y42" s="166"/>
      <c r="Z42" s="166"/>
      <c r="AA42" s="232">
        <f t="shared" si="12"/>
        <v>191.45</v>
      </c>
      <c r="AB42" s="224"/>
      <c r="AC42" s="233">
        <f t="shared" si="13"/>
        <v>1.1045192307692306</v>
      </c>
    </row>
    <row r="43" spans="1:29" ht="32.25" customHeight="1" x14ac:dyDescent="0.25">
      <c r="A43" s="7"/>
      <c r="B43" s="438"/>
      <c r="C43" s="439"/>
      <c r="D43" s="438"/>
      <c r="E43" s="439"/>
      <c r="F43" s="7"/>
      <c r="G43" s="11"/>
      <c r="H43" s="440"/>
      <c r="I43" s="441"/>
      <c r="J43" s="440" t="s">
        <v>86</v>
      </c>
      <c r="K43" s="441"/>
      <c r="L43" s="438" t="s">
        <v>52</v>
      </c>
      <c r="M43" s="439"/>
      <c r="N43" s="9"/>
      <c r="O43" s="285">
        <v>158.08000000000001</v>
      </c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232">
        <f t="shared" si="12"/>
        <v>158.08000000000001</v>
      </c>
      <c r="AB43" s="224"/>
      <c r="AC43" s="233">
        <f t="shared" si="13"/>
        <v>0.91200000000000003</v>
      </c>
    </row>
    <row r="44" spans="1:29" ht="32.25" customHeight="1" x14ac:dyDescent="0.25">
      <c r="A44" s="7"/>
      <c r="B44" s="11"/>
      <c r="C44" s="13"/>
      <c r="D44" s="11"/>
      <c r="E44" s="13"/>
      <c r="F44" s="7"/>
      <c r="G44" s="33"/>
      <c r="H44" s="14"/>
      <c r="I44" s="15"/>
      <c r="J44" s="14" t="s">
        <v>539</v>
      </c>
      <c r="K44" s="15"/>
      <c r="L44" s="438" t="s">
        <v>66</v>
      </c>
      <c r="M44" s="449"/>
      <c r="N44" s="9"/>
      <c r="O44" s="285">
        <v>150.72999999999999</v>
      </c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232">
        <f t="shared" si="12"/>
        <v>150.72999999999999</v>
      </c>
      <c r="AB44" s="224"/>
      <c r="AC44" s="233">
        <f t="shared" si="13"/>
        <v>0.86959615384615374</v>
      </c>
    </row>
    <row r="45" spans="1:29" ht="33.75" customHeight="1" x14ac:dyDescent="0.25">
      <c r="A45" s="7"/>
      <c r="B45" s="438"/>
      <c r="C45" s="439"/>
      <c r="D45" s="438"/>
      <c r="E45" s="439"/>
      <c r="F45" s="7"/>
      <c r="G45" s="11"/>
      <c r="H45" s="440"/>
      <c r="I45" s="441"/>
      <c r="J45" s="438" t="s">
        <v>75</v>
      </c>
      <c r="K45" s="439"/>
      <c r="L45" s="438" t="s">
        <v>66</v>
      </c>
      <c r="M45" s="439"/>
      <c r="N45" s="9"/>
      <c r="O45" s="285">
        <v>188.94</v>
      </c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232">
        <f t="shared" si="12"/>
        <v>188.94</v>
      </c>
      <c r="AB45" s="234"/>
      <c r="AC45" s="233">
        <f t="shared" si="13"/>
        <v>1.0900384615384615</v>
      </c>
    </row>
    <row r="46" spans="1:29" ht="37.5" customHeight="1" x14ac:dyDescent="0.25">
      <c r="A46" s="7"/>
      <c r="B46" s="438"/>
      <c r="C46" s="439"/>
      <c r="D46" s="438"/>
      <c r="E46" s="439"/>
      <c r="F46" s="9"/>
      <c r="G46" s="14"/>
      <c r="H46" s="440"/>
      <c r="I46" s="441"/>
      <c r="J46" s="440" t="s">
        <v>86</v>
      </c>
      <c r="K46" s="441"/>
      <c r="L46" s="438" t="s">
        <v>52</v>
      </c>
      <c r="M46" s="439"/>
      <c r="N46" s="9"/>
      <c r="O46" s="285">
        <v>64.62</v>
      </c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232">
        <f t="shared" si="12"/>
        <v>64.62</v>
      </c>
      <c r="AB46" s="234"/>
      <c r="AC46" s="233">
        <f t="shared" si="13"/>
        <v>0.37280769230769234</v>
      </c>
    </row>
    <row r="47" spans="1:29" ht="37.5" customHeight="1" x14ac:dyDescent="0.25">
      <c r="A47" s="7"/>
      <c r="B47" s="11"/>
      <c r="C47" s="13"/>
      <c r="D47" s="11"/>
      <c r="E47" s="13"/>
      <c r="F47" s="9"/>
      <c r="G47" s="34"/>
      <c r="H47" s="14"/>
      <c r="I47" s="15"/>
      <c r="J47" s="14" t="s">
        <v>539</v>
      </c>
      <c r="K47" s="15"/>
      <c r="L47" s="438" t="s">
        <v>52</v>
      </c>
      <c r="M47" s="449"/>
      <c r="N47" s="9"/>
      <c r="O47" s="285">
        <v>191.3</v>
      </c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232">
        <f t="shared" si="12"/>
        <v>191.3</v>
      </c>
      <c r="AB47" s="234"/>
      <c r="AC47" s="233">
        <f t="shared" si="13"/>
        <v>1.1036538461538463</v>
      </c>
    </row>
    <row r="48" spans="1:29" ht="21" customHeight="1" x14ac:dyDescent="0.25">
      <c r="A48" s="7"/>
      <c r="B48" s="438"/>
      <c r="C48" s="439"/>
      <c r="D48" s="438"/>
      <c r="E48" s="439"/>
      <c r="F48" s="7"/>
      <c r="G48" s="11"/>
      <c r="H48" s="440"/>
      <c r="I48" s="441"/>
      <c r="J48" s="440" t="s">
        <v>545</v>
      </c>
      <c r="K48" s="441"/>
      <c r="L48" s="438" t="s">
        <v>52</v>
      </c>
      <c r="M48" s="439"/>
      <c r="N48" s="9"/>
      <c r="O48" s="285">
        <v>98.92</v>
      </c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232">
        <f t="shared" si="12"/>
        <v>98.92</v>
      </c>
      <c r="AB48" s="234"/>
      <c r="AC48" s="233">
        <f t="shared" si="13"/>
        <v>0.57069230769230772</v>
      </c>
    </row>
    <row r="49" spans="1:31" ht="21" customHeight="1" x14ac:dyDescent="0.25">
      <c r="A49" s="7"/>
      <c r="B49" s="11"/>
      <c r="C49" s="13"/>
      <c r="D49" s="11"/>
      <c r="E49" s="13"/>
      <c r="F49" s="7"/>
      <c r="G49" s="33"/>
      <c r="H49" s="14"/>
      <c r="I49" s="15"/>
      <c r="J49" s="98" t="s">
        <v>86</v>
      </c>
      <c r="K49" s="15"/>
      <c r="L49" s="438" t="s">
        <v>52</v>
      </c>
      <c r="M49" s="449"/>
      <c r="N49" s="9"/>
      <c r="O49" s="285">
        <v>132.06</v>
      </c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232">
        <f t="shared" si="12"/>
        <v>132.06</v>
      </c>
      <c r="AB49" s="234"/>
      <c r="AC49" s="233">
        <f t="shared" si="13"/>
        <v>0.76188461538461538</v>
      </c>
    </row>
    <row r="50" spans="1:31" ht="21" customHeight="1" x14ac:dyDescent="0.25">
      <c r="A50" s="7"/>
      <c r="B50" s="438"/>
      <c r="C50" s="439"/>
      <c r="D50" s="438"/>
      <c r="E50" s="439"/>
      <c r="F50" s="7"/>
      <c r="G50" s="11"/>
      <c r="H50" s="440"/>
      <c r="I50" s="441"/>
      <c r="J50" s="440" t="s">
        <v>545</v>
      </c>
      <c r="K50" s="441"/>
      <c r="L50" s="438" t="s">
        <v>52</v>
      </c>
      <c r="M50" s="439"/>
      <c r="N50" s="9"/>
      <c r="O50" s="285">
        <v>124.92</v>
      </c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232">
        <f t="shared" si="12"/>
        <v>124.92</v>
      </c>
      <c r="AB50" s="234"/>
      <c r="AC50" s="233">
        <f t="shared" si="13"/>
        <v>0.72069230769230763</v>
      </c>
    </row>
    <row r="51" spans="1:31" ht="21" customHeight="1" x14ac:dyDescent="0.25">
      <c r="A51" s="7"/>
      <c r="B51" s="438"/>
      <c r="C51" s="439"/>
      <c r="D51" s="438"/>
      <c r="E51" s="439"/>
      <c r="F51" s="9"/>
      <c r="G51" s="14"/>
      <c r="H51" s="440"/>
      <c r="I51" s="441"/>
      <c r="J51" s="440" t="s">
        <v>545</v>
      </c>
      <c r="K51" s="441"/>
      <c r="L51" s="438" t="s">
        <v>52</v>
      </c>
      <c r="M51" s="439"/>
      <c r="N51" s="9"/>
      <c r="O51" s="285">
        <v>131.44999999999999</v>
      </c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232">
        <f t="shared" si="12"/>
        <v>131.44999999999999</v>
      </c>
      <c r="AB51" s="234"/>
      <c r="AC51" s="233">
        <f t="shared" si="13"/>
        <v>0.7583653846153845</v>
      </c>
    </row>
    <row r="52" spans="1:31" ht="39" customHeight="1" x14ac:dyDescent="0.25">
      <c r="A52" s="7"/>
      <c r="B52" s="438"/>
      <c r="C52" s="439"/>
      <c r="D52" s="438"/>
      <c r="E52" s="439"/>
      <c r="F52" s="9"/>
      <c r="G52" s="14"/>
      <c r="H52" s="440"/>
      <c r="I52" s="441"/>
      <c r="J52" s="440" t="s">
        <v>545</v>
      </c>
      <c r="K52" s="441"/>
      <c r="L52" s="438" t="s">
        <v>61</v>
      </c>
      <c r="M52" s="439"/>
      <c r="N52" s="9"/>
      <c r="O52" s="285">
        <v>13</v>
      </c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232">
        <f t="shared" si="12"/>
        <v>13</v>
      </c>
      <c r="AB52" s="234"/>
      <c r="AC52" s="233">
        <f t="shared" si="13"/>
        <v>7.4999999999999997E-2</v>
      </c>
    </row>
    <row r="53" spans="1:31" ht="32.25" customHeight="1" x14ac:dyDescent="0.25">
      <c r="A53" s="7"/>
      <c r="B53" s="438"/>
      <c r="C53" s="439"/>
      <c r="D53" s="438"/>
      <c r="E53" s="439"/>
      <c r="F53" s="9"/>
      <c r="G53" s="14"/>
      <c r="H53" s="447"/>
      <c r="I53" s="448"/>
      <c r="J53" s="1" t="s">
        <v>545</v>
      </c>
      <c r="L53" s="438" t="s">
        <v>66</v>
      </c>
      <c r="M53" s="439"/>
      <c r="N53" s="9"/>
      <c r="O53" s="285">
        <v>154.28</v>
      </c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232">
        <f t="shared" si="12"/>
        <v>154.28</v>
      </c>
      <c r="AB53" s="234"/>
      <c r="AC53" s="233">
        <f t="shared" si="13"/>
        <v>0.8900769230769231</v>
      </c>
      <c r="AD53" s="126"/>
    </row>
    <row r="54" spans="1:31" ht="31.5" customHeight="1" x14ac:dyDescent="0.25">
      <c r="A54" s="7"/>
      <c r="B54" s="438"/>
      <c r="C54" s="439"/>
      <c r="D54" s="438"/>
      <c r="E54" s="439"/>
      <c r="F54" s="9"/>
      <c r="G54" s="14"/>
      <c r="H54" s="440"/>
      <c r="I54" s="441"/>
      <c r="J54" s="440" t="s">
        <v>545</v>
      </c>
      <c r="K54" s="441"/>
      <c r="L54" s="438" t="s">
        <v>52</v>
      </c>
      <c r="M54" s="439"/>
      <c r="N54" s="9"/>
      <c r="O54" s="285">
        <v>179.97</v>
      </c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232">
        <f t="shared" si="12"/>
        <v>179.97</v>
      </c>
      <c r="AB54" s="234"/>
      <c r="AC54" s="233">
        <f t="shared" si="13"/>
        <v>1.0382884615384615</v>
      </c>
    </row>
    <row r="55" spans="1:31" ht="26.25" customHeight="1" x14ac:dyDescent="0.25">
      <c r="A55" s="442" t="s">
        <v>423</v>
      </c>
      <c r="B55" s="443"/>
      <c r="C55" s="444"/>
      <c r="D55" s="445"/>
      <c r="E55" s="446"/>
      <c r="F55" s="109"/>
      <c r="G55" s="110"/>
      <c r="H55" s="445"/>
      <c r="I55" s="446"/>
      <c r="J55" s="445"/>
      <c r="K55" s="446"/>
      <c r="L55" s="445"/>
      <c r="M55" s="446"/>
      <c r="N55" s="109"/>
      <c r="O55" s="284">
        <f>SUM(O27:O54)</f>
        <v>4306.62</v>
      </c>
      <c r="P55" s="167">
        <f>SUM(P27:P54)</f>
        <v>0</v>
      </c>
      <c r="Q55" s="167">
        <f>SUM(Q27:Q54)</f>
        <v>0</v>
      </c>
      <c r="R55" s="167">
        <f>SUM(R27:R54)</f>
        <v>0</v>
      </c>
      <c r="S55" s="297">
        <f>'Nov 2023'!J43</f>
        <v>4219.4000000000005</v>
      </c>
      <c r="T55" s="167">
        <f t="shared" ref="T55:AA55" si="14">SUM(T27:T54)</f>
        <v>0</v>
      </c>
      <c r="U55" s="167">
        <f t="shared" si="14"/>
        <v>0</v>
      </c>
      <c r="V55" s="167">
        <f t="shared" si="14"/>
        <v>0</v>
      </c>
      <c r="W55" s="167">
        <f t="shared" si="14"/>
        <v>0</v>
      </c>
      <c r="X55" s="167">
        <f t="shared" si="14"/>
        <v>0</v>
      </c>
      <c r="Y55" s="167">
        <f t="shared" si="14"/>
        <v>0</v>
      </c>
      <c r="Z55" s="167">
        <f t="shared" si="14"/>
        <v>0</v>
      </c>
      <c r="AA55" s="228">
        <f t="shared" si="14"/>
        <v>4306.62</v>
      </c>
      <c r="AB55" s="436"/>
      <c r="AC55" s="437"/>
    </row>
    <row r="56" spans="1:31" ht="24" customHeight="1" x14ac:dyDescent="0.2">
      <c r="A56" s="111" t="s">
        <v>425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68">
        <f t="shared" ref="O56:AA56" si="15">O55*12/2080</f>
        <v>24.845884615384616</v>
      </c>
      <c r="P56" s="168">
        <f t="shared" si="15"/>
        <v>0</v>
      </c>
      <c r="Q56" s="168">
        <f t="shared" si="15"/>
        <v>0</v>
      </c>
      <c r="R56" s="168">
        <f t="shared" si="15"/>
        <v>0</v>
      </c>
      <c r="S56" s="168">
        <f t="shared" si="15"/>
        <v>24.34269230769231</v>
      </c>
      <c r="T56" s="168">
        <f t="shared" si="15"/>
        <v>0</v>
      </c>
      <c r="U56" s="168">
        <f t="shared" si="15"/>
        <v>0</v>
      </c>
      <c r="V56" s="168">
        <f t="shared" si="15"/>
        <v>0</v>
      </c>
      <c r="W56" s="168">
        <f t="shared" si="15"/>
        <v>0</v>
      </c>
      <c r="X56" s="168">
        <f t="shared" si="15"/>
        <v>0</v>
      </c>
      <c r="Y56" s="168">
        <f t="shared" si="15"/>
        <v>0</v>
      </c>
      <c r="Z56" s="168">
        <f t="shared" si="15"/>
        <v>0</v>
      </c>
      <c r="AA56" s="168">
        <f t="shared" si="15"/>
        <v>24.845884615384616</v>
      </c>
      <c r="AB56" s="227"/>
      <c r="AC56" s="235">
        <f>SUM(AC27:AC54)</f>
        <v>24.845884615384612</v>
      </c>
    </row>
    <row r="57" spans="1:31" ht="15.75" customHeight="1" x14ac:dyDescent="0.2">
      <c r="A57" s="84" t="s">
        <v>144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169">
        <f t="shared" ref="O57:AA57" si="16">O56+O23</f>
        <v>35.22088461538462</v>
      </c>
      <c r="P57" s="169">
        <f t="shared" si="16"/>
        <v>0</v>
      </c>
      <c r="Q57" s="169">
        <f t="shared" si="16"/>
        <v>0</v>
      </c>
      <c r="R57" s="169">
        <f t="shared" si="16"/>
        <v>0</v>
      </c>
      <c r="S57" s="169">
        <f t="shared" si="16"/>
        <v>24.34269230769231</v>
      </c>
      <c r="T57" s="169">
        <f t="shared" si="16"/>
        <v>0</v>
      </c>
      <c r="U57" s="169">
        <f t="shared" si="16"/>
        <v>0</v>
      </c>
      <c r="V57" s="169">
        <f t="shared" si="16"/>
        <v>0</v>
      </c>
      <c r="W57" s="169">
        <f t="shared" si="16"/>
        <v>0</v>
      </c>
      <c r="X57" s="169">
        <f t="shared" si="16"/>
        <v>0</v>
      </c>
      <c r="Y57" s="169">
        <f t="shared" si="16"/>
        <v>0</v>
      </c>
      <c r="Z57" s="169">
        <f t="shared" si="16"/>
        <v>0</v>
      </c>
      <c r="AA57" s="169">
        <f t="shared" si="16"/>
        <v>35.22088461538462</v>
      </c>
      <c r="AB57" s="183"/>
      <c r="AC57" s="183">
        <f>AC56+AC23</f>
        <v>34.320884615384614</v>
      </c>
    </row>
    <row r="60" spans="1:31" s="220" customFormat="1" x14ac:dyDescent="0.2">
      <c r="A60" s="15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S60" s="1"/>
      <c r="T60" s="1"/>
      <c r="U60" s="1"/>
      <c r="V60" s="1"/>
      <c r="W60" s="1"/>
      <c r="X60" s="1"/>
      <c r="Y60" s="1"/>
      <c r="Z60" s="126"/>
      <c r="AD60" s="1"/>
      <c r="AE60" s="1"/>
    </row>
    <row r="107" ht="21" customHeight="1" x14ac:dyDescent="0.2"/>
  </sheetData>
  <mergeCells count="167">
    <mergeCell ref="AB2:AC2"/>
    <mergeCell ref="B3:C3"/>
    <mergeCell ref="D3:E3"/>
    <mergeCell ref="H3:I3"/>
    <mergeCell ref="J3:K3"/>
    <mergeCell ref="L3:M3"/>
    <mergeCell ref="AB3:AC3"/>
    <mergeCell ref="A1:O1"/>
    <mergeCell ref="B2:C2"/>
    <mergeCell ref="D2:E2"/>
    <mergeCell ref="H2:I2"/>
    <mergeCell ref="J2:K2"/>
    <mergeCell ref="L2:M2"/>
    <mergeCell ref="B7:C7"/>
    <mergeCell ref="D7:E7"/>
    <mergeCell ref="H7:I7"/>
    <mergeCell ref="J7:K7"/>
    <mergeCell ref="L7:M7"/>
    <mergeCell ref="L8:M8"/>
    <mergeCell ref="B5:C5"/>
    <mergeCell ref="D5:E5"/>
    <mergeCell ref="H5:I5"/>
    <mergeCell ref="J5:K5"/>
    <mergeCell ref="L5:M5"/>
    <mergeCell ref="B6:C6"/>
    <mergeCell ref="D6:E6"/>
    <mergeCell ref="H6:I6"/>
    <mergeCell ref="J6:K6"/>
    <mergeCell ref="L6:M6"/>
    <mergeCell ref="B9:C9"/>
    <mergeCell ref="D9:E9"/>
    <mergeCell ref="H9:I9"/>
    <mergeCell ref="J9:K9"/>
    <mergeCell ref="L9:M9"/>
    <mergeCell ref="B10:C10"/>
    <mergeCell ref="D10:E10"/>
    <mergeCell ref="H10:I10"/>
    <mergeCell ref="J10:K10"/>
    <mergeCell ref="L10:M10"/>
    <mergeCell ref="L16:M16"/>
    <mergeCell ref="A17:C17"/>
    <mergeCell ref="B20:C20"/>
    <mergeCell ref="D20:E20"/>
    <mergeCell ref="H20:I20"/>
    <mergeCell ref="J20:K20"/>
    <mergeCell ref="L20:M20"/>
    <mergeCell ref="J11:K11"/>
    <mergeCell ref="L11:M11"/>
    <mergeCell ref="A12:C12"/>
    <mergeCell ref="L14:M14"/>
    <mergeCell ref="B15:C15"/>
    <mergeCell ref="D15:E15"/>
    <mergeCell ref="H15:I15"/>
    <mergeCell ref="J15:K15"/>
    <mergeCell ref="L15:M15"/>
    <mergeCell ref="A23:C23"/>
    <mergeCell ref="D23:E23"/>
    <mergeCell ref="H23:I23"/>
    <mergeCell ref="J23:K23"/>
    <mergeCell ref="L23:M23"/>
    <mergeCell ref="L27:M27"/>
    <mergeCell ref="B21:C21"/>
    <mergeCell ref="D21:E21"/>
    <mergeCell ref="H21:I21"/>
    <mergeCell ref="J21:K21"/>
    <mergeCell ref="L21:M21"/>
    <mergeCell ref="A22:C22"/>
    <mergeCell ref="B30:C30"/>
    <mergeCell ref="D30:E30"/>
    <mergeCell ref="H30:I30"/>
    <mergeCell ref="J30:K30"/>
    <mergeCell ref="L30:M30"/>
    <mergeCell ref="L31:M31"/>
    <mergeCell ref="L28:M28"/>
    <mergeCell ref="B29:C29"/>
    <mergeCell ref="D29:E29"/>
    <mergeCell ref="H29:I29"/>
    <mergeCell ref="J29:K29"/>
    <mergeCell ref="L29:M29"/>
    <mergeCell ref="B34:C34"/>
    <mergeCell ref="D34:E34"/>
    <mergeCell ref="H34:I34"/>
    <mergeCell ref="J34:K34"/>
    <mergeCell ref="L34:M34"/>
    <mergeCell ref="B32:C32"/>
    <mergeCell ref="D32:E32"/>
    <mergeCell ref="H32:I32"/>
    <mergeCell ref="J32:K32"/>
    <mergeCell ref="L32:M32"/>
    <mergeCell ref="B33:C33"/>
    <mergeCell ref="D33:E33"/>
    <mergeCell ref="H33:I33"/>
    <mergeCell ref="J33:K33"/>
    <mergeCell ref="L33:M33"/>
    <mergeCell ref="L35:M35"/>
    <mergeCell ref="L36:M36"/>
    <mergeCell ref="L37:M37"/>
    <mergeCell ref="L38:M38"/>
    <mergeCell ref="B39:C39"/>
    <mergeCell ref="D39:E39"/>
    <mergeCell ref="H39:I39"/>
    <mergeCell ref="J39:K39"/>
    <mergeCell ref="L39:M39"/>
    <mergeCell ref="B40:C40"/>
    <mergeCell ref="D40:E40"/>
    <mergeCell ref="H40:I40"/>
    <mergeCell ref="J40:K40"/>
    <mergeCell ref="L40:M40"/>
    <mergeCell ref="B41:C41"/>
    <mergeCell ref="D41:E41"/>
    <mergeCell ref="H41:I41"/>
    <mergeCell ref="J41:K41"/>
    <mergeCell ref="L41:M41"/>
    <mergeCell ref="L44:M44"/>
    <mergeCell ref="B45:C45"/>
    <mergeCell ref="D45:E45"/>
    <mergeCell ref="H45:I45"/>
    <mergeCell ref="J45:K45"/>
    <mergeCell ref="L45:M45"/>
    <mergeCell ref="L42:M42"/>
    <mergeCell ref="B43:C43"/>
    <mergeCell ref="D43:E43"/>
    <mergeCell ref="H43:I43"/>
    <mergeCell ref="J43:K43"/>
    <mergeCell ref="L43:M43"/>
    <mergeCell ref="B48:C48"/>
    <mergeCell ref="D48:E48"/>
    <mergeCell ref="H48:I48"/>
    <mergeCell ref="J48:K48"/>
    <mergeCell ref="L48:M48"/>
    <mergeCell ref="B46:C46"/>
    <mergeCell ref="D46:E46"/>
    <mergeCell ref="H46:I46"/>
    <mergeCell ref="J46:K46"/>
    <mergeCell ref="L46:M46"/>
    <mergeCell ref="L47:M47"/>
    <mergeCell ref="B51:C51"/>
    <mergeCell ref="D51:E51"/>
    <mergeCell ref="H51:I51"/>
    <mergeCell ref="J51:K51"/>
    <mergeCell ref="L51:M51"/>
    <mergeCell ref="L49:M49"/>
    <mergeCell ref="B50:C50"/>
    <mergeCell ref="D50:E50"/>
    <mergeCell ref="H50:I50"/>
    <mergeCell ref="J50:K50"/>
    <mergeCell ref="L50:M50"/>
    <mergeCell ref="B52:C52"/>
    <mergeCell ref="D52:E52"/>
    <mergeCell ref="H52:I52"/>
    <mergeCell ref="J52:K52"/>
    <mergeCell ref="L52:M52"/>
    <mergeCell ref="B53:C53"/>
    <mergeCell ref="D53:E53"/>
    <mergeCell ref="H53:I53"/>
    <mergeCell ref="L53:M53"/>
    <mergeCell ref="AB55:AC55"/>
    <mergeCell ref="B54:C54"/>
    <mergeCell ref="D54:E54"/>
    <mergeCell ref="H54:I54"/>
    <mergeCell ref="J54:K54"/>
    <mergeCell ref="L54:M54"/>
    <mergeCell ref="A55:C55"/>
    <mergeCell ref="D55:E55"/>
    <mergeCell ref="H55:I55"/>
    <mergeCell ref="J55:K55"/>
    <mergeCell ref="L55:M55"/>
  </mergeCells>
  <pageMargins left="0.7" right="0.7" top="0.75" bottom="0.75" header="0.3" footer="0.3"/>
  <pageSetup fitToWidth="0" fitToHeight="0" orientation="portrait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DA75-C83B-4EFB-A51C-EE76544D9425}">
  <dimension ref="A1:AE115"/>
  <sheetViews>
    <sheetView zoomScale="85" zoomScaleNormal="85" workbookViewId="0">
      <pane xSplit="3" ySplit="3" topLeftCell="X4" activePane="bottomRight" state="frozen"/>
      <selection pane="topRight" activeCell="D1" sqref="D1"/>
      <selection pane="bottomLeft" activeCell="A4" sqref="A4"/>
      <selection pane="bottomRight" activeCell="AA53" sqref="AA53"/>
    </sheetView>
  </sheetViews>
  <sheetFormatPr defaultColWidth="9.33203125" defaultRowHeight="15.75" x14ac:dyDescent="0.2"/>
  <cols>
    <col min="1" max="1" width="15.33203125" style="1" customWidth="1"/>
    <col min="2" max="2" width="11.83203125" style="1" customWidth="1"/>
    <col min="3" max="3" width="43" style="1" customWidth="1"/>
    <col min="4" max="4" width="20.83203125" style="1" customWidth="1"/>
    <col min="5" max="5" width="8.1640625" style="1" customWidth="1"/>
    <col min="6" max="7" width="18" style="1" customWidth="1"/>
    <col min="8" max="8" width="11.1640625" style="1" customWidth="1"/>
    <col min="9" max="9" width="10.1640625" style="1" customWidth="1"/>
    <col min="10" max="10" width="13.1640625" style="1" customWidth="1"/>
    <col min="11" max="11" width="6.83203125" style="1" customWidth="1"/>
    <col min="12" max="12" width="3.33203125" style="1" customWidth="1"/>
    <col min="13" max="13" width="13.33203125" style="1" customWidth="1"/>
    <col min="14" max="14" width="14.1640625" style="1" customWidth="1"/>
    <col min="15" max="15" width="31.33203125" style="220" customWidth="1"/>
    <col min="16" max="16" width="33.5" style="220" customWidth="1"/>
    <col min="17" max="17" width="34.5" style="220" customWidth="1"/>
    <col min="18" max="18" width="36.83203125" style="220" customWidth="1"/>
    <col min="19" max="26" width="36.83203125" style="1" customWidth="1"/>
    <col min="27" max="27" width="16" style="220" customWidth="1"/>
    <col min="28" max="28" width="9.33203125" style="220"/>
    <col min="29" max="29" width="13.83203125" style="220" customWidth="1"/>
    <col min="30" max="16384" width="9.33203125" style="1"/>
  </cols>
  <sheetData>
    <row r="1" spans="1:31" ht="57.6" customHeight="1" x14ac:dyDescent="0.2">
      <c r="A1" s="469" t="s">
        <v>740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31" ht="16.5" customHeight="1" x14ac:dyDescent="0.2">
      <c r="A2" s="2"/>
      <c r="B2" s="450"/>
      <c r="C2" s="471"/>
      <c r="D2" s="450"/>
      <c r="E2" s="471"/>
      <c r="F2" s="2"/>
      <c r="G2" s="29"/>
      <c r="H2" s="450"/>
      <c r="I2" s="471"/>
      <c r="J2" s="450"/>
      <c r="K2" s="471"/>
      <c r="L2" s="450"/>
      <c r="M2" s="471"/>
      <c r="N2" s="2"/>
      <c r="O2" s="89" t="s">
        <v>426</v>
      </c>
      <c r="P2" s="100" t="s">
        <v>431</v>
      </c>
      <c r="Q2" s="100" t="s">
        <v>431</v>
      </c>
      <c r="R2" s="100" t="s">
        <v>431</v>
      </c>
      <c r="S2" s="100" t="s">
        <v>431</v>
      </c>
      <c r="T2" s="100" t="s">
        <v>497</v>
      </c>
      <c r="U2" s="100" t="s">
        <v>431</v>
      </c>
      <c r="V2" s="100" t="s">
        <v>431</v>
      </c>
      <c r="W2" s="100" t="s">
        <v>431</v>
      </c>
      <c r="X2" s="100" t="s">
        <v>431</v>
      </c>
      <c r="Y2" s="100" t="s">
        <v>431</v>
      </c>
      <c r="Z2" s="100" t="s">
        <v>431</v>
      </c>
      <c r="AA2" s="223"/>
      <c r="AB2" s="463">
        <v>12</v>
      </c>
      <c r="AC2" s="464"/>
    </row>
    <row r="3" spans="1:31" ht="47.1" customHeight="1" x14ac:dyDescent="0.2">
      <c r="A3" s="209" t="s">
        <v>639</v>
      </c>
      <c r="B3" s="465" t="s">
        <v>2</v>
      </c>
      <c r="C3" s="466"/>
      <c r="D3" s="465" t="s">
        <v>3</v>
      </c>
      <c r="E3" s="466"/>
      <c r="F3" s="4" t="s">
        <v>151</v>
      </c>
      <c r="G3" s="30" t="s">
        <v>160</v>
      </c>
      <c r="H3" s="465" t="s">
        <v>4</v>
      </c>
      <c r="I3" s="466"/>
      <c r="J3" s="465" t="s">
        <v>5</v>
      </c>
      <c r="K3" s="466"/>
      <c r="L3" s="465" t="s">
        <v>6</v>
      </c>
      <c r="M3" s="466"/>
      <c r="N3" s="5" t="s">
        <v>7</v>
      </c>
      <c r="O3" s="202" t="s">
        <v>741</v>
      </c>
      <c r="P3" s="202" t="s">
        <v>742</v>
      </c>
      <c r="Q3" s="202" t="s">
        <v>743</v>
      </c>
      <c r="R3" s="202" t="s">
        <v>744</v>
      </c>
      <c r="S3" s="4" t="s">
        <v>745</v>
      </c>
      <c r="T3" s="30" t="s">
        <v>747</v>
      </c>
      <c r="U3" s="30" t="s">
        <v>746</v>
      </c>
      <c r="V3" s="30" t="s">
        <v>748</v>
      </c>
      <c r="W3" s="30" t="s">
        <v>749</v>
      </c>
      <c r="X3" s="30" t="s">
        <v>750</v>
      </c>
      <c r="Y3" s="30" t="s">
        <v>751</v>
      </c>
      <c r="Z3" s="30" t="s">
        <v>752</v>
      </c>
      <c r="AA3" s="32" t="s">
        <v>148</v>
      </c>
      <c r="AB3" s="467" t="s">
        <v>583</v>
      </c>
      <c r="AC3" s="468"/>
    </row>
    <row r="4" spans="1:31" ht="47.1" customHeight="1" x14ac:dyDescent="0.2">
      <c r="A4" s="208" t="s">
        <v>633</v>
      </c>
      <c r="B4" s="193"/>
      <c r="C4" s="144"/>
      <c r="D4" s="30"/>
      <c r="E4" s="144"/>
      <c r="F4" s="4"/>
      <c r="G4" s="30"/>
      <c r="H4" s="30"/>
      <c r="I4" s="144"/>
      <c r="J4" s="30"/>
      <c r="K4" s="144"/>
      <c r="L4" s="30"/>
      <c r="M4" s="144"/>
      <c r="N4" s="5"/>
      <c r="O4" s="202"/>
      <c r="P4" s="194"/>
      <c r="Q4" s="194"/>
      <c r="R4" s="194"/>
      <c r="S4" s="144"/>
      <c r="T4" s="193"/>
      <c r="U4" s="193"/>
      <c r="V4" s="193"/>
      <c r="W4" s="193"/>
      <c r="X4" s="193"/>
      <c r="Y4" s="193"/>
      <c r="Z4" s="193"/>
      <c r="AA4" s="199"/>
      <c r="AB4" s="200"/>
      <c r="AC4" s="201"/>
    </row>
    <row r="5" spans="1:31" ht="28.5" customHeight="1" x14ac:dyDescent="0.25">
      <c r="A5" s="7"/>
      <c r="B5" s="438" t="s">
        <v>23</v>
      </c>
      <c r="C5" s="439"/>
      <c r="D5" s="438" t="s">
        <v>24</v>
      </c>
      <c r="E5" s="439"/>
      <c r="F5" s="7" t="s">
        <v>25</v>
      </c>
      <c r="G5" s="11"/>
      <c r="H5" s="440"/>
      <c r="I5" s="441"/>
      <c r="J5" s="438" t="s">
        <v>729</v>
      </c>
      <c r="K5" s="439"/>
      <c r="L5" s="438" t="s">
        <v>27</v>
      </c>
      <c r="M5" s="439"/>
      <c r="N5" s="8">
        <f>3/4</f>
        <v>0.75</v>
      </c>
      <c r="O5" s="281">
        <f t="shared" ref="O5:T5" si="0">N5</f>
        <v>0.75</v>
      </c>
      <c r="P5" s="161">
        <f t="shared" si="0"/>
        <v>0.75</v>
      </c>
      <c r="Q5" s="161">
        <f t="shared" si="0"/>
        <v>0.75</v>
      </c>
      <c r="R5" s="161">
        <f t="shared" si="0"/>
        <v>0.75</v>
      </c>
      <c r="S5" s="161">
        <f t="shared" si="0"/>
        <v>0.75</v>
      </c>
      <c r="T5" s="161">
        <f t="shared" si="0"/>
        <v>0.75</v>
      </c>
      <c r="U5" s="161">
        <f t="shared" ref="U5:Z5" si="1">T5</f>
        <v>0.75</v>
      </c>
      <c r="V5" s="161">
        <f t="shared" si="1"/>
        <v>0.75</v>
      </c>
      <c r="W5" s="161">
        <f t="shared" si="1"/>
        <v>0.75</v>
      </c>
      <c r="X5" s="161">
        <f t="shared" si="1"/>
        <v>0.75</v>
      </c>
      <c r="Y5" s="161">
        <f t="shared" si="1"/>
        <v>0.75</v>
      </c>
      <c r="Z5" s="161">
        <f t="shared" si="1"/>
        <v>0.75</v>
      </c>
      <c r="AA5" s="161">
        <f>SUM(O5:Z5)/12</f>
        <v>0.75</v>
      </c>
      <c r="AB5" s="224"/>
      <c r="AC5" s="225">
        <f t="shared" ref="AC5:AC11" si="2">AA5</f>
        <v>0.75</v>
      </c>
    </row>
    <row r="6" spans="1:31" ht="29.25" customHeight="1" x14ac:dyDescent="0.25">
      <c r="A6" s="7"/>
      <c r="B6" s="438" t="s">
        <v>36</v>
      </c>
      <c r="C6" s="439"/>
      <c r="D6" s="438" t="s">
        <v>37</v>
      </c>
      <c r="E6" s="439"/>
      <c r="F6" s="7" t="s">
        <v>38</v>
      </c>
      <c r="G6" s="11"/>
      <c r="H6" s="440"/>
      <c r="I6" s="441"/>
      <c r="J6" s="438" t="s">
        <v>31</v>
      </c>
      <c r="K6" s="439"/>
      <c r="L6" s="438" t="s">
        <v>22</v>
      </c>
      <c r="M6" s="439"/>
      <c r="N6" s="8">
        <f>3/4</f>
        <v>0.75</v>
      </c>
      <c r="O6" s="281">
        <f t="shared" ref="O6:O7" si="3">N6</f>
        <v>0.75</v>
      </c>
      <c r="P6" s="161">
        <f t="shared" ref="P6:P11" si="4">O6</f>
        <v>0.75</v>
      </c>
      <c r="Q6" s="161">
        <f t="shared" ref="Q6:Q10" si="5">P6</f>
        <v>0.75</v>
      </c>
      <c r="R6" s="161">
        <f t="shared" ref="R6:R11" si="6">Q6</f>
        <v>0.75</v>
      </c>
      <c r="S6" s="161">
        <f t="shared" ref="S6:S11" si="7">R6</f>
        <v>0.75</v>
      </c>
      <c r="T6" s="161">
        <f t="shared" ref="T6:T11" si="8">S6</f>
        <v>0.75</v>
      </c>
      <c r="U6" s="161">
        <f t="shared" ref="U6:U11" si="9">T6</f>
        <v>0.75</v>
      </c>
      <c r="V6" s="161">
        <f t="shared" ref="V6:V11" si="10">U6</f>
        <v>0.75</v>
      </c>
      <c r="W6" s="161">
        <f t="shared" ref="W6:W11" si="11">V6</f>
        <v>0.75</v>
      </c>
      <c r="X6" s="161">
        <f t="shared" ref="X6:X11" si="12">W6</f>
        <v>0.75</v>
      </c>
      <c r="Y6" s="161">
        <f t="shared" ref="Y6:Y11" si="13">X6</f>
        <v>0.75</v>
      </c>
      <c r="Z6" s="161">
        <f t="shared" ref="Z6:Z10" si="14">Y6</f>
        <v>0.75</v>
      </c>
      <c r="AA6" s="161">
        <f t="shared" ref="AA6:AA11" si="15">SUM(O6:Z6)/12</f>
        <v>0.75</v>
      </c>
      <c r="AB6" s="224"/>
      <c r="AC6" s="225">
        <f t="shared" si="2"/>
        <v>0.75</v>
      </c>
    </row>
    <row r="7" spans="1:31" ht="28.5" customHeight="1" x14ac:dyDescent="0.25">
      <c r="A7" s="7"/>
      <c r="B7" s="438" t="s">
        <v>42</v>
      </c>
      <c r="C7" s="439"/>
      <c r="D7" s="438" t="s">
        <v>43</v>
      </c>
      <c r="E7" s="439"/>
      <c r="F7" s="7" t="s">
        <v>44</v>
      </c>
      <c r="G7" s="11"/>
      <c r="H7" s="440"/>
      <c r="I7" s="441"/>
      <c r="J7" s="438" t="s">
        <v>26</v>
      </c>
      <c r="K7" s="439"/>
      <c r="L7" s="438" t="s">
        <v>27</v>
      </c>
      <c r="M7" s="439"/>
      <c r="N7" s="8">
        <f>4/4</f>
        <v>1</v>
      </c>
      <c r="O7" s="281">
        <f t="shared" si="3"/>
        <v>1</v>
      </c>
      <c r="P7" s="161">
        <f t="shared" si="4"/>
        <v>1</v>
      </c>
      <c r="Q7" s="161">
        <f t="shared" si="5"/>
        <v>1</v>
      </c>
      <c r="R7" s="161">
        <f t="shared" si="6"/>
        <v>1</v>
      </c>
      <c r="S7" s="161">
        <f t="shared" si="7"/>
        <v>1</v>
      </c>
      <c r="T7" s="161">
        <f t="shared" si="8"/>
        <v>1</v>
      </c>
      <c r="U7" s="161">
        <f t="shared" si="9"/>
        <v>1</v>
      </c>
      <c r="V7" s="161">
        <f t="shared" si="10"/>
        <v>1</v>
      </c>
      <c r="W7" s="161">
        <f t="shared" si="11"/>
        <v>1</v>
      </c>
      <c r="X7" s="161">
        <f t="shared" si="12"/>
        <v>1</v>
      </c>
      <c r="Y7" s="161">
        <f t="shared" si="13"/>
        <v>1</v>
      </c>
      <c r="Z7" s="161">
        <f t="shared" si="14"/>
        <v>1</v>
      </c>
      <c r="AA7" s="161">
        <f t="shared" si="15"/>
        <v>1</v>
      </c>
      <c r="AB7" s="224"/>
      <c r="AC7" s="225">
        <f t="shared" si="2"/>
        <v>1</v>
      </c>
    </row>
    <row r="8" spans="1:31" ht="28.5" customHeight="1" x14ac:dyDescent="0.25">
      <c r="A8" s="7"/>
      <c r="B8" s="11" t="s">
        <v>663</v>
      </c>
      <c r="C8" s="13"/>
      <c r="D8" s="11" t="s">
        <v>46</v>
      </c>
      <c r="E8" s="13"/>
      <c r="F8" s="7" t="s">
        <v>30</v>
      </c>
      <c r="G8" s="33">
        <v>44748</v>
      </c>
      <c r="H8" s="14"/>
      <c r="I8" s="15"/>
      <c r="J8" s="11" t="s">
        <v>26</v>
      </c>
      <c r="K8" s="13"/>
      <c r="L8" s="438" t="s">
        <v>683</v>
      </c>
      <c r="M8" s="449"/>
      <c r="N8" s="8">
        <v>1</v>
      </c>
      <c r="O8" s="281">
        <v>1</v>
      </c>
      <c r="P8" s="161">
        <f t="shared" si="4"/>
        <v>1</v>
      </c>
      <c r="Q8" s="161">
        <f t="shared" si="5"/>
        <v>1</v>
      </c>
      <c r="R8" s="161">
        <f t="shared" si="6"/>
        <v>1</v>
      </c>
      <c r="S8" s="161">
        <f t="shared" si="7"/>
        <v>1</v>
      </c>
      <c r="T8" s="161">
        <f t="shared" si="8"/>
        <v>1</v>
      </c>
      <c r="U8" s="161">
        <f t="shared" si="9"/>
        <v>1</v>
      </c>
      <c r="V8" s="161">
        <f t="shared" si="10"/>
        <v>1</v>
      </c>
      <c r="W8" s="161">
        <f t="shared" si="11"/>
        <v>1</v>
      </c>
      <c r="X8" s="161">
        <f t="shared" si="12"/>
        <v>1</v>
      </c>
      <c r="Y8" s="161">
        <f t="shared" si="13"/>
        <v>1</v>
      </c>
      <c r="Z8" s="161">
        <f t="shared" si="14"/>
        <v>1</v>
      </c>
      <c r="AA8" s="161">
        <f t="shared" si="15"/>
        <v>1</v>
      </c>
      <c r="AB8" s="224"/>
      <c r="AC8" s="225">
        <f t="shared" si="2"/>
        <v>1</v>
      </c>
    </row>
    <row r="9" spans="1:31" ht="33" customHeight="1" x14ac:dyDescent="0.25">
      <c r="A9" s="7"/>
      <c r="B9" s="438" t="s">
        <v>53</v>
      </c>
      <c r="C9" s="439"/>
      <c r="D9" s="438" t="s">
        <v>54</v>
      </c>
      <c r="E9" s="439"/>
      <c r="F9" s="7" t="s">
        <v>55</v>
      </c>
      <c r="G9" s="11"/>
      <c r="H9" s="440"/>
      <c r="I9" s="441"/>
      <c r="J9" s="438" t="s">
        <v>21</v>
      </c>
      <c r="K9" s="439"/>
      <c r="L9" s="438" t="s">
        <v>27</v>
      </c>
      <c r="M9" s="439"/>
      <c r="N9" s="8">
        <f>3.5/4</f>
        <v>0.875</v>
      </c>
      <c r="O9" s="281">
        <f t="shared" ref="O9:O11" si="16">N9</f>
        <v>0.875</v>
      </c>
      <c r="P9" s="161">
        <f t="shared" si="4"/>
        <v>0.875</v>
      </c>
      <c r="Q9" s="161">
        <f t="shared" si="5"/>
        <v>0.875</v>
      </c>
      <c r="R9" s="161">
        <f t="shared" si="6"/>
        <v>0.875</v>
      </c>
      <c r="S9" s="161">
        <f t="shared" si="7"/>
        <v>0.875</v>
      </c>
      <c r="T9" s="161">
        <f t="shared" si="8"/>
        <v>0.875</v>
      </c>
      <c r="U9" s="161">
        <f t="shared" si="9"/>
        <v>0.875</v>
      </c>
      <c r="V9" s="161">
        <f t="shared" si="10"/>
        <v>0.875</v>
      </c>
      <c r="W9" s="161">
        <f t="shared" si="11"/>
        <v>0.875</v>
      </c>
      <c r="X9" s="161">
        <f t="shared" si="12"/>
        <v>0.875</v>
      </c>
      <c r="Y9" s="161">
        <f t="shared" si="13"/>
        <v>0.875</v>
      </c>
      <c r="Z9" s="161">
        <f t="shared" si="14"/>
        <v>0.875</v>
      </c>
      <c r="AA9" s="161">
        <f t="shared" si="15"/>
        <v>0.875</v>
      </c>
      <c r="AB9" s="224"/>
      <c r="AC9" s="225">
        <f t="shared" si="2"/>
        <v>0.875</v>
      </c>
    </row>
    <row r="10" spans="1:31" ht="35.25" customHeight="1" x14ac:dyDescent="0.25">
      <c r="A10" s="7"/>
      <c r="B10" s="438" t="s">
        <v>56</v>
      </c>
      <c r="C10" s="439"/>
      <c r="D10" s="438" t="s">
        <v>57</v>
      </c>
      <c r="E10" s="439"/>
      <c r="F10" s="9" t="s">
        <v>50</v>
      </c>
      <c r="G10" s="14"/>
      <c r="H10" s="440"/>
      <c r="I10" s="441"/>
      <c r="J10" s="438" t="s">
        <v>26</v>
      </c>
      <c r="K10" s="439"/>
      <c r="L10" s="438" t="s">
        <v>27</v>
      </c>
      <c r="M10" s="439"/>
      <c r="N10" s="8">
        <f>4/4</f>
        <v>1</v>
      </c>
      <c r="O10" s="281">
        <f t="shared" si="16"/>
        <v>1</v>
      </c>
      <c r="P10" s="161">
        <f t="shared" si="4"/>
        <v>1</v>
      </c>
      <c r="Q10" s="161">
        <f t="shared" si="5"/>
        <v>1</v>
      </c>
      <c r="R10" s="161">
        <f t="shared" si="6"/>
        <v>1</v>
      </c>
      <c r="S10" s="161">
        <f t="shared" si="7"/>
        <v>1</v>
      </c>
      <c r="T10" s="161">
        <f t="shared" si="8"/>
        <v>1</v>
      </c>
      <c r="U10" s="161">
        <f t="shared" si="9"/>
        <v>1</v>
      </c>
      <c r="V10" s="161">
        <f t="shared" si="10"/>
        <v>1</v>
      </c>
      <c r="W10" s="161">
        <f t="shared" si="11"/>
        <v>1</v>
      </c>
      <c r="X10" s="161">
        <f t="shared" si="12"/>
        <v>1</v>
      </c>
      <c r="Y10" s="161">
        <f t="shared" si="13"/>
        <v>1</v>
      </c>
      <c r="Z10" s="161">
        <f t="shared" si="14"/>
        <v>1</v>
      </c>
      <c r="AA10" s="161">
        <f t="shared" si="15"/>
        <v>1</v>
      </c>
      <c r="AB10" s="224"/>
      <c r="AC10" s="225">
        <f t="shared" si="2"/>
        <v>1</v>
      </c>
    </row>
    <row r="11" spans="1:31" ht="21" customHeight="1" x14ac:dyDescent="0.25">
      <c r="A11" s="11"/>
      <c r="B11" s="12" t="s">
        <v>152</v>
      </c>
      <c r="C11" s="13"/>
      <c r="D11" s="11" t="s">
        <v>153</v>
      </c>
      <c r="E11" s="13"/>
      <c r="F11" s="7" t="s">
        <v>154</v>
      </c>
      <c r="G11" s="33">
        <v>43712</v>
      </c>
      <c r="H11" s="14"/>
      <c r="I11" s="15"/>
      <c r="J11" s="438" t="s">
        <v>155</v>
      </c>
      <c r="K11" s="449"/>
      <c r="L11" s="438" t="s">
        <v>22</v>
      </c>
      <c r="M11" s="449"/>
      <c r="N11" s="8">
        <f>4/4</f>
        <v>1</v>
      </c>
      <c r="O11" s="281">
        <f t="shared" si="16"/>
        <v>1</v>
      </c>
      <c r="P11" s="161">
        <f t="shared" si="4"/>
        <v>1</v>
      </c>
      <c r="Q11" s="161">
        <f>P11</f>
        <v>1</v>
      </c>
      <c r="R11" s="161">
        <f t="shared" si="6"/>
        <v>1</v>
      </c>
      <c r="S11" s="161">
        <f t="shared" si="7"/>
        <v>1</v>
      </c>
      <c r="T11" s="161">
        <f t="shared" si="8"/>
        <v>1</v>
      </c>
      <c r="U11" s="161">
        <f t="shared" si="9"/>
        <v>1</v>
      </c>
      <c r="V11" s="161">
        <f t="shared" si="10"/>
        <v>1</v>
      </c>
      <c r="W11" s="161">
        <f t="shared" si="11"/>
        <v>1</v>
      </c>
      <c r="X11" s="161">
        <f t="shared" si="12"/>
        <v>1</v>
      </c>
      <c r="Y11" s="161">
        <f t="shared" si="13"/>
        <v>1</v>
      </c>
      <c r="Z11" s="161">
        <v>0.9</v>
      </c>
      <c r="AA11" s="161">
        <f t="shared" si="15"/>
        <v>0.9916666666666667</v>
      </c>
      <c r="AB11" s="224"/>
      <c r="AC11" s="225">
        <f t="shared" si="2"/>
        <v>0.9916666666666667</v>
      </c>
      <c r="AD11" s="62" t="s">
        <v>802</v>
      </c>
      <c r="AE11" s="62"/>
    </row>
    <row r="12" spans="1:31" ht="21" customHeight="1" x14ac:dyDescent="0.25">
      <c r="A12" s="460" t="s">
        <v>635</v>
      </c>
      <c r="B12" s="461"/>
      <c r="C12" s="462"/>
      <c r="D12" s="11"/>
      <c r="E12" s="13"/>
      <c r="F12" s="7"/>
      <c r="G12" s="33"/>
      <c r="H12" s="14"/>
      <c r="I12" s="15"/>
      <c r="J12" s="11"/>
      <c r="K12" s="189"/>
      <c r="L12" s="11"/>
      <c r="M12" s="189"/>
      <c r="N12" s="8"/>
      <c r="O12" s="282">
        <f t="shared" ref="O12:AA12" si="17">SUM(O5:O11)</f>
        <v>6.375</v>
      </c>
      <c r="P12" s="222">
        <f t="shared" si="17"/>
        <v>6.375</v>
      </c>
      <c r="Q12" s="222">
        <f t="shared" si="17"/>
        <v>6.375</v>
      </c>
      <c r="R12" s="222">
        <f t="shared" si="17"/>
        <v>6.375</v>
      </c>
      <c r="S12" s="222">
        <f t="shared" si="17"/>
        <v>6.375</v>
      </c>
      <c r="T12" s="222">
        <f t="shared" si="17"/>
        <v>6.375</v>
      </c>
      <c r="U12" s="222">
        <f t="shared" si="17"/>
        <v>6.375</v>
      </c>
      <c r="V12" s="222">
        <f t="shared" si="17"/>
        <v>6.375</v>
      </c>
      <c r="W12" s="222">
        <f t="shared" si="17"/>
        <v>6.375</v>
      </c>
      <c r="X12" s="222">
        <f t="shared" si="17"/>
        <v>6.375</v>
      </c>
      <c r="Y12" s="222">
        <f t="shared" si="17"/>
        <v>6.375</v>
      </c>
      <c r="Z12" s="222">
        <f t="shared" si="17"/>
        <v>6.2750000000000004</v>
      </c>
      <c r="AA12" s="222">
        <f t="shared" si="17"/>
        <v>6.3666666666666671</v>
      </c>
      <c r="AB12" s="224"/>
      <c r="AC12" s="236">
        <f>SUM(AC5:AC11)</f>
        <v>6.3666666666666671</v>
      </c>
    </row>
    <row r="13" spans="1:31" ht="21" customHeight="1" x14ac:dyDescent="0.25">
      <c r="A13" s="208" t="s">
        <v>634</v>
      </c>
      <c r="B13" s="12"/>
      <c r="C13" s="13"/>
      <c r="D13" s="11"/>
      <c r="E13" s="13"/>
      <c r="F13" s="7"/>
      <c r="G13" s="33"/>
      <c r="H13" s="14"/>
      <c r="I13" s="15"/>
      <c r="J13" s="11"/>
      <c r="K13" s="189"/>
      <c r="L13" s="11"/>
      <c r="M13" s="189"/>
      <c r="N13" s="8"/>
      <c r="O13" s="281"/>
      <c r="P13" s="161"/>
      <c r="Q13" s="161"/>
      <c r="R13" s="161"/>
      <c r="S13" s="31"/>
      <c r="T13" s="161"/>
      <c r="U13" s="161"/>
      <c r="V13" s="161"/>
      <c r="W13" s="161"/>
      <c r="X13" s="161"/>
      <c r="Y13" s="161"/>
      <c r="Z13" s="161"/>
      <c r="AA13" s="161"/>
      <c r="AB13" s="224"/>
      <c r="AC13" s="225"/>
    </row>
    <row r="14" spans="1:31" ht="28.5" customHeight="1" x14ac:dyDescent="0.25">
      <c r="A14" s="207"/>
      <c r="B14" s="11" t="s">
        <v>619</v>
      </c>
      <c r="C14" s="13"/>
      <c r="D14" s="11" t="s">
        <v>65</v>
      </c>
      <c r="E14" s="13"/>
      <c r="F14" s="7" t="s">
        <v>63</v>
      </c>
      <c r="G14" s="33">
        <v>44414</v>
      </c>
      <c r="H14" s="14"/>
      <c r="I14" s="15"/>
      <c r="J14" s="11" t="s">
        <v>769</v>
      </c>
      <c r="K14" s="13"/>
      <c r="L14" s="438" t="s">
        <v>35</v>
      </c>
      <c r="M14" s="449"/>
      <c r="N14" s="8">
        <f>3/5</f>
        <v>0.6</v>
      </c>
      <c r="O14" s="281">
        <v>0.6</v>
      </c>
      <c r="P14" s="161">
        <f>O14</f>
        <v>0.6</v>
      </c>
      <c r="Q14" s="161">
        <f>P14</f>
        <v>0.6</v>
      </c>
      <c r="R14" s="161">
        <f>3.5/5</f>
        <v>0.7</v>
      </c>
      <c r="S14" s="161">
        <f t="shared" ref="S14:X14" si="18">R14</f>
        <v>0.7</v>
      </c>
      <c r="T14" s="161">
        <f t="shared" si="18"/>
        <v>0.7</v>
      </c>
      <c r="U14" s="161">
        <f t="shared" si="18"/>
        <v>0.7</v>
      </c>
      <c r="V14" s="161">
        <f t="shared" si="18"/>
        <v>0.7</v>
      </c>
      <c r="W14" s="161">
        <f t="shared" si="18"/>
        <v>0.7</v>
      </c>
      <c r="X14" s="161">
        <f t="shared" si="18"/>
        <v>0.7</v>
      </c>
      <c r="Y14" s="161">
        <f>X14</f>
        <v>0.7</v>
      </c>
      <c r="Z14" s="161">
        <f>Y14</f>
        <v>0.7</v>
      </c>
      <c r="AA14" s="161">
        <f>SUM(O14:Z14)/12</f>
        <v>0.67500000000000016</v>
      </c>
      <c r="AB14" s="224"/>
      <c r="AC14" s="225">
        <f>AA14</f>
        <v>0.67500000000000016</v>
      </c>
      <c r="AD14" s="1" t="s">
        <v>770</v>
      </c>
    </row>
    <row r="15" spans="1:31" ht="37.5" customHeight="1" x14ac:dyDescent="0.25">
      <c r="A15" s="7"/>
      <c r="B15" s="438" t="s">
        <v>39</v>
      </c>
      <c r="C15" s="439"/>
      <c r="D15" s="438" t="s">
        <v>40</v>
      </c>
      <c r="E15" s="439"/>
      <c r="F15" s="7" t="s">
        <v>30</v>
      </c>
      <c r="G15" s="11"/>
      <c r="H15" s="440"/>
      <c r="I15" s="441"/>
      <c r="J15" s="438" t="s">
        <v>621</v>
      </c>
      <c r="K15" s="439"/>
      <c r="L15" s="438" t="s">
        <v>35</v>
      </c>
      <c r="M15" s="439"/>
      <c r="N15" s="8">
        <f>3/5</f>
        <v>0.6</v>
      </c>
      <c r="O15" s="281">
        <f t="shared" ref="O15:O16" si="19">N15</f>
        <v>0.6</v>
      </c>
      <c r="P15" s="161">
        <f t="shared" ref="P15:P16" si="20">O15</f>
        <v>0.6</v>
      </c>
      <c r="Q15" s="161">
        <f t="shared" ref="Q15:Q16" si="21">P15</f>
        <v>0.6</v>
      </c>
      <c r="R15" s="161">
        <f>Q15</f>
        <v>0.6</v>
      </c>
      <c r="S15" s="161">
        <f t="shared" ref="S15:S16" si="22">R15</f>
        <v>0.6</v>
      </c>
      <c r="T15" s="161">
        <f t="shared" ref="T15:T16" si="23">S15</f>
        <v>0.6</v>
      </c>
      <c r="U15" s="161">
        <f t="shared" ref="U15:U16" si="24">T15</f>
        <v>0.6</v>
      </c>
      <c r="V15" s="161">
        <f t="shared" ref="V15:V16" si="25">U15</f>
        <v>0.6</v>
      </c>
      <c r="W15" s="161">
        <f t="shared" ref="W15:W16" si="26">V15</f>
        <v>0.6</v>
      </c>
      <c r="X15" s="161">
        <f>W15</f>
        <v>0.6</v>
      </c>
      <c r="Y15" s="161">
        <f t="shared" ref="Y15:Y16" si="27">X15</f>
        <v>0.6</v>
      </c>
      <c r="Z15" s="161">
        <f t="shared" ref="Z15:Z16" si="28">Y15</f>
        <v>0.6</v>
      </c>
      <c r="AA15" s="161">
        <f t="shared" ref="AA15:AA16" si="29">SUM(O15:Z15)/12</f>
        <v>0.59999999999999987</v>
      </c>
      <c r="AB15" s="224"/>
      <c r="AC15" s="225">
        <f>AA15</f>
        <v>0.59999999999999987</v>
      </c>
    </row>
    <row r="16" spans="1:31" ht="37.5" customHeight="1" x14ac:dyDescent="0.25">
      <c r="A16" s="7"/>
      <c r="B16" s="11" t="s">
        <v>565</v>
      </c>
      <c r="C16" s="13"/>
      <c r="D16" s="11" t="s">
        <v>566</v>
      </c>
      <c r="E16" s="13"/>
      <c r="F16" s="7" t="s">
        <v>125</v>
      </c>
      <c r="G16" s="33">
        <v>44116</v>
      </c>
      <c r="H16" s="14"/>
      <c r="I16" s="15"/>
      <c r="J16" s="11" t="s">
        <v>567</v>
      </c>
      <c r="K16" s="13"/>
      <c r="L16" s="438" t="s">
        <v>35</v>
      </c>
      <c r="M16" s="439"/>
      <c r="N16" s="8">
        <f>3/5</f>
        <v>0.6</v>
      </c>
      <c r="O16" s="281">
        <f t="shared" si="19"/>
        <v>0.6</v>
      </c>
      <c r="P16" s="161">
        <f t="shared" si="20"/>
        <v>0.6</v>
      </c>
      <c r="Q16" s="161">
        <f t="shared" si="21"/>
        <v>0.6</v>
      </c>
      <c r="R16" s="161">
        <f>Q16</f>
        <v>0.6</v>
      </c>
      <c r="S16" s="161">
        <f t="shared" si="22"/>
        <v>0.6</v>
      </c>
      <c r="T16" s="161">
        <f t="shared" si="23"/>
        <v>0.6</v>
      </c>
      <c r="U16" s="161">
        <f t="shared" si="24"/>
        <v>0.6</v>
      </c>
      <c r="V16" s="161">
        <f t="shared" si="25"/>
        <v>0.6</v>
      </c>
      <c r="W16" s="161">
        <f t="shared" si="26"/>
        <v>0.6</v>
      </c>
      <c r="X16" s="161">
        <f>W16</f>
        <v>0.6</v>
      </c>
      <c r="Y16" s="161">
        <f t="shared" si="27"/>
        <v>0.6</v>
      </c>
      <c r="Z16" s="161">
        <f t="shared" si="28"/>
        <v>0.6</v>
      </c>
      <c r="AA16" s="161">
        <f t="shared" si="29"/>
        <v>0.59999999999999987</v>
      </c>
      <c r="AB16" s="224"/>
      <c r="AC16" s="225">
        <f>AA16</f>
        <v>0.59999999999999987</v>
      </c>
    </row>
    <row r="17" spans="1:31" ht="37.5" customHeight="1" x14ac:dyDescent="0.25">
      <c r="A17" s="460" t="s">
        <v>636</v>
      </c>
      <c r="B17" s="461"/>
      <c r="C17" s="462"/>
      <c r="D17" s="11"/>
      <c r="E17" s="13"/>
      <c r="F17" s="7"/>
      <c r="G17" s="33"/>
      <c r="H17" s="14"/>
      <c r="I17" s="15"/>
      <c r="J17" s="11"/>
      <c r="K17" s="13"/>
      <c r="L17" s="11"/>
      <c r="M17" s="13"/>
      <c r="N17" s="8"/>
      <c r="O17" s="282">
        <f>SUM(O14:O16)</f>
        <v>1.7999999999999998</v>
      </c>
      <c r="P17" s="222">
        <f t="shared" ref="P17:AA17" si="30">SUM(P14:P16)</f>
        <v>1.7999999999999998</v>
      </c>
      <c r="Q17" s="222">
        <f t="shared" si="30"/>
        <v>1.7999999999999998</v>
      </c>
      <c r="R17" s="222">
        <f t="shared" si="30"/>
        <v>1.9</v>
      </c>
      <c r="S17" s="222">
        <f t="shared" si="30"/>
        <v>1.9</v>
      </c>
      <c r="T17" s="222">
        <f t="shared" si="30"/>
        <v>1.9</v>
      </c>
      <c r="U17" s="222">
        <f t="shared" si="30"/>
        <v>1.9</v>
      </c>
      <c r="V17" s="222">
        <f t="shared" si="30"/>
        <v>1.9</v>
      </c>
      <c r="W17" s="222">
        <f t="shared" si="30"/>
        <v>1.9</v>
      </c>
      <c r="X17" s="222">
        <f t="shared" si="30"/>
        <v>1.9</v>
      </c>
      <c r="Y17" s="222">
        <f t="shared" si="30"/>
        <v>1.9</v>
      </c>
      <c r="Z17" s="222">
        <f t="shared" si="30"/>
        <v>1.9</v>
      </c>
      <c r="AA17" s="222">
        <f t="shared" si="30"/>
        <v>1.8749999999999998</v>
      </c>
      <c r="AB17" s="224"/>
      <c r="AC17" s="236">
        <f>SUM(AC14:AC16)</f>
        <v>1.8749999999999998</v>
      </c>
    </row>
    <row r="18" spans="1:31" ht="37.5" customHeight="1" x14ac:dyDescent="0.25">
      <c r="A18" s="208" t="s">
        <v>640</v>
      </c>
      <c r="B18" s="203"/>
      <c r="C18" s="204"/>
      <c r="D18" s="11"/>
      <c r="E18" s="13"/>
      <c r="F18" s="7"/>
      <c r="G18" s="33"/>
      <c r="H18" s="14"/>
      <c r="I18" s="15"/>
      <c r="J18" s="11"/>
      <c r="K18" s="13"/>
      <c r="L18" s="11"/>
      <c r="M18" s="13"/>
      <c r="N18" s="8"/>
      <c r="O18" s="281"/>
      <c r="P18" s="161"/>
      <c r="Q18" s="161"/>
      <c r="R18" s="161"/>
      <c r="S18" s="31"/>
      <c r="T18" s="161"/>
      <c r="U18" s="161"/>
      <c r="V18" s="161"/>
      <c r="W18" s="161"/>
      <c r="X18" s="161"/>
      <c r="Y18" s="161"/>
      <c r="Z18" s="161"/>
      <c r="AA18" s="161"/>
      <c r="AB18" s="224"/>
      <c r="AC18" s="225"/>
    </row>
    <row r="19" spans="1:31" ht="52.9" customHeight="1" x14ac:dyDescent="0.2">
      <c r="A19" s="311" t="s">
        <v>797</v>
      </c>
      <c r="B19" s="313" t="s">
        <v>796</v>
      </c>
      <c r="C19" s="306"/>
      <c r="D19" s="11" t="s">
        <v>798</v>
      </c>
      <c r="E19" s="13"/>
      <c r="F19" s="7" t="s">
        <v>20</v>
      </c>
      <c r="G19" s="33">
        <v>45356</v>
      </c>
      <c r="H19" s="98"/>
      <c r="I19" s="312"/>
      <c r="J19" s="11" t="s">
        <v>60</v>
      </c>
      <c r="K19" s="13"/>
      <c r="L19" s="11"/>
      <c r="M19" s="13" t="s">
        <v>799</v>
      </c>
      <c r="N19" s="316">
        <v>1</v>
      </c>
      <c r="O19" s="314"/>
      <c r="P19" s="315"/>
      <c r="Q19" s="315"/>
      <c r="R19" s="315"/>
      <c r="S19" s="315"/>
      <c r="T19" s="315"/>
      <c r="U19" s="315"/>
      <c r="V19" s="315"/>
      <c r="W19" s="161">
        <v>1</v>
      </c>
      <c r="X19" s="161">
        <v>1</v>
      </c>
      <c r="Y19" s="161">
        <f>X19</f>
        <v>1</v>
      </c>
      <c r="Z19" s="161">
        <v>0.9</v>
      </c>
      <c r="AA19" s="161">
        <f>SUM(O19:Z19)/4</f>
        <v>0.97499999999999998</v>
      </c>
      <c r="AB19" s="224"/>
      <c r="AC19" s="225">
        <f>AA19</f>
        <v>0.97499999999999998</v>
      </c>
      <c r="AD19" s="62" t="s">
        <v>803</v>
      </c>
      <c r="AE19" s="62"/>
    </row>
    <row r="20" spans="1:31" ht="35.25" customHeight="1" x14ac:dyDescent="0.25">
      <c r="A20" s="207" t="s">
        <v>637</v>
      </c>
      <c r="B20" s="438" t="s">
        <v>48</v>
      </c>
      <c r="C20" s="439"/>
      <c r="D20" s="438" t="s">
        <v>49</v>
      </c>
      <c r="E20" s="439"/>
      <c r="F20" s="7" t="s">
        <v>50</v>
      </c>
      <c r="G20" s="11"/>
      <c r="H20" s="440"/>
      <c r="I20" s="441"/>
      <c r="J20" s="438" t="s">
        <v>684</v>
      </c>
      <c r="K20" s="439"/>
      <c r="L20" s="438" t="s">
        <v>52</v>
      </c>
      <c r="M20" s="439"/>
      <c r="N20" s="8">
        <f>2/5</f>
        <v>0.4</v>
      </c>
      <c r="O20" s="281">
        <f t="shared" ref="O20:O21" si="31">N20</f>
        <v>0.4</v>
      </c>
      <c r="P20" s="161">
        <f t="shared" ref="P20:R21" si="32">O20</f>
        <v>0.4</v>
      </c>
      <c r="Q20" s="161">
        <f t="shared" si="32"/>
        <v>0.4</v>
      </c>
      <c r="R20" s="161">
        <f t="shared" si="32"/>
        <v>0.4</v>
      </c>
      <c r="S20" s="161">
        <f t="shared" ref="S20:Y20" si="33">R20</f>
        <v>0.4</v>
      </c>
      <c r="T20" s="161">
        <f t="shared" si="33"/>
        <v>0.4</v>
      </c>
      <c r="U20" s="161">
        <f t="shared" si="33"/>
        <v>0.4</v>
      </c>
      <c r="V20" s="161">
        <f t="shared" si="33"/>
        <v>0.4</v>
      </c>
      <c r="W20" s="161">
        <f t="shared" si="33"/>
        <v>0.4</v>
      </c>
      <c r="X20" s="161">
        <f t="shared" si="33"/>
        <v>0.4</v>
      </c>
      <c r="Y20" s="161">
        <f t="shared" si="33"/>
        <v>0.4</v>
      </c>
      <c r="Z20" s="161">
        <f>Y20</f>
        <v>0.4</v>
      </c>
      <c r="AA20" s="161">
        <f>SUM(O20:Z20)/12</f>
        <v>0.39999999999999997</v>
      </c>
      <c r="AB20" s="224"/>
      <c r="AC20" s="225">
        <f>AA20</f>
        <v>0.39999999999999997</v>
      </c>
      <c r="AD20" s="1" t="s">
        <v>771</v>
      </c>
    </row>
    <row r="21" spans="1:31" ht="37.5" customHeight="1" x14ac:dyDescent="0.25">
      <c r="A21" s="7" t="s">
        <v>638</v>
      </c>
      <c r="B21" s="438" t="s">
        <v>58</v>
      </c>
      <c r="C21" s="439"/>
      <c r="D21" s="438" t="s">
        <v>59</v>
      </c>
      <c r="E21" s="439"/>
      <c r="F21" s="7" t="s">
        <v>44</v>
      </c>
      <c r="G21" s="11"/>
      <c r="H21" s="440"/>
      <c r="I21" s="441"/>
      <c r="J21" s="438" t="s">
        <v>60</v>
      </c>
      <c r="K21" s="439"/>
      <c r="L21" s="438" t="s">
        <v>61</v>
      </c>
      <c r="M21" s="439"/>
      <c r="N21" s="8">
        <f>5/5</f>
        <v>1</v>
      </c>
      <c r="O21" s="281">
        <f t="shared" si="31"/>
        <v>1</v>
      </c>
      <c r="P21" s="161">
        <f t="shared" si="32"/>
        <v>1</v>
      </c>
      <c r="Q21" s="161">
        <f t="shared" si="32"/>
        <v>1</v>
      </c>
      <c r="R21" s="161">
        <f t="shared" si="32"/>
        <v>1</v>
      </c>
      <c r="S21" s="161">
        <f>R21</f>
        <v>1</v>
      </c>
      <c r="T21" s="161">
        <f t="shared" ref="T21:T22" si="34">S21</f>
        <v>1</v>
      </c>
      <c r="U21" s="161">
        <f>T21</f>
        <v>1</v>
      </c>
      <c r="V21" s="161">
        <f>U21</f>
        <v>1</v>
      </c>
      <c r="W21" s="161">
        <f>V21</f>
        <v>1</v>
      </c>
      <c r="X21" s="161">
        <f>W21</f>
        <v>1</v>
      </c>
      <c r="Y21" s="161">
        <f t="shared" ref="Y21" si="35">X21</f>
        <v>1</v>
      </c>
      <c r="Z21" s="161">
        <f>Y21</f>
        <v>1</v>
      </c>
      <c r="AA21" s="161">
        <f>SUM(O21:Z21)/12</f>
        <v>1</v>
      </c>
      <c r="AB21" s="224"/>
      <c r="AC21" s="225">
        <f>AA21</f>
        <v>1</v>
      </c>
    </row>
    <row r="22" spans="1:31" ht="37.5" customHeight="1" x14ac:dyDescent="0.25">
      <c r="A22" s="457" t="s">
        <v>641</v>
      </c>
      <c r="B22" s="458"/>
      <c r="C22" s="459"/>
      <c r="D22" s="11"/>
      <c r="E22" s="13"/>
      <c r="F22" s="7"/>
      <c r="G22" s="33"/>
      <c r="H22" s="14"/>
      <c r="I22" s="15"/>
      <c r="J22" s="11"/>
      <c r="K22" s="13"/>
      <c r="L22" s="11"/>
      <c r="M22" s="13"/>
      <c r="N22" s="8"/>
      <c r="O22" s="281">
        <f t="shared" ref="O22:S22" si="36">SUM(O20:O21)</f>
        <v>1.4</v>
      </c>
      <c r="P22" s="221">
        <f t="shared" si="36"/>
        <v>1.4</v>
      </c>
      <c r="Q22" s="221">
        <f t="shared" si="36"/>
        <v>1.4</v>
      </c>
      <c r="R22" s="222">
        <f t="shared" si="36"/>
        <v>1.4</v>
      </c>
      <c r="S22" s="222">
        <f t="shared" si="36"/>
        <v>1.4</v>
      </c>
      <c r="T22" s="161">
        <f t="shared" si="34"/>
        <v>1.4</v>
      </c>
      <c r="U22" s="222">
        <f t="shared" ref="U22:Y22" si="37">SUM(U20:U21)</f>
        <v>1.4</v>
      </c>
      <c r="V22" s="222">
        <f t="shared" si="37"/>
        <v>1.4</v>
      </c>
      <c r="W22" s="222">
        <f>SUM(W19:W21)</f>
        <v>2.4</v>
      </c>
      <c r="X22" s="221">
        <f>SUM(X19:X21)</f>
        <v>2.4</v>
      </c>
      <c r="Y22" s="222">
        <f t="shared" si="37"/>
        <v>1.4</v>
      </c>
      <c r="Z22" s="222">
        <f>SUM(Z20:Z21)</f>
        <v>1.4</v>
      </c>
      <c r="AA22" s="161">
        <f t="shared" ref="AA22" si="38">SUM(O22:Z22)/9</f>
        <v>2.0888888888888886</v>
      </c>
      <c r="AB22" s="224"/>
      <c r="AC22" s="236">
        <f>SUM(AC20:AC21)</f>
        <v>1.4</v>
      </c>
    </row>
    <row r="23" spans="1:31" s="26" customFormat="1" ht="21" customHeight="1" x14ac:dyDescent="0.2">
      <c r="A23" s="452" t="s">
        <v>62</v>
      </c>
      <c r="B23" s="443"/>
      <c r="C23" s="444"/>
      <c r="D23" s="453"/>
      <c r="E23" s="454"/>
      <c r="F23" s="106"/>
      <c r="G23" s="107"/>
      <c r="H23" s="453"/>
      <c r="I23" s="454"/>
      <c r="J23" s="453"/>
      <c r="K23" s="454"/>
      <c r="L23" s="453"/>
      <c r="M23" s="454"/>
      <c r="N23" s="106"/>
      <c r="O23" s="162">
        <f t="shared" ref="O23:Q23" si="39">O22+O17+O12</f>
        <v>9.5749999999999993</v>
      </c>
      <c r="P23" s="162">
        <f t="shared" si="39"/>
        <v>9.5749999999999993</v>
      </c>
      <c r="Q23" s="162">
        <f t="shared" si="39"/>
        <v>9.5749999999999993</v>
      </c>
      <c r="R23" s="162">
        <f>R22+R17+R12</f>
        <v>9.6750000000000007</v>
      </c>
      <c r="S23" s="162">
        <f t="shared" ref="S23:AA23" si="40">S22+S17+S12</f>
        <v>9.6750000000000007</v>
      </c>
      <c r="T23" s="162">
        <f t="shared" si="40"/>
        <v>9.6750000000000007</v>
      </c>
      <c r="U23" s="162">
        <f t="shared" si="40"/>
        <v>9.6750000000000007</v>
      </c>
      <c r="V23" s="162">
        <f t="shared" si="40"/>
        <v>9.6750000000000007</v>
      </c>
      <c r="W23" s="162">
        <f t="shared" si="40"/>
        <v>10.675000000000001</v>
      </c>
      <c r="X23" s="162">
        <f t="shared" si="40"/>
        <v>10.675000000000001</v>
      </c>
      <c r="Y23" s="162">
        <f t="shared" si="40"/>
        <v>9.6750000000000007</v>
      </c>
      <c r="Z23" s="162">
        <f t="shared" si="40"/>
        <v>9.5749999999999993</v>
      </c>
      <c r="AA23" s="162">
        <f t="shared" si="40"/>
        <v>10.330555555555556</v>
      </c>
      <c r="AB23" s="162"/>
      <c r="AC23" s="162">
        <f>AC22+AC17+AC12</f>
        <v>9.6416666666666657</v>
      </c>
    </row>
    <row r="24" spans="1:31" s="219" customFormat="1" ht="21" customHeight="1" x14ac:dyDescent="0.2">
      <c r="A24" s="210"/>
      <c r="B24" s="211"/>
      <c r="C24" s="212"/>
      <c r="D24" s="213"/>
      <c r="E24" s="214"/>
      <c r="F24" s="215"/>
      <c r="G24" s="213"/>
      <c r="H24" s="213"/>
      <c r="I24" s="214"/>
      <c r="J24" s="213"/>
      <c r="K24" s="214"/>
      <c r="L24" s="213"/>
      <c r="M24" s="214"/>
      <c r="N24" s="215"/>
      <c r="O24" s="283"/>
      <c r="P24" s="218"/>
      <c r="Q24" s="218"/>
      <c r="R24" s="218"/>
      <c r="S24" s="217"/>
      <c r="T24" s="218"/>
      <c r="U24" s="218"/>
      <c r="V24" s="218"/>
      <c r="W24" s="218"/>
      <c r="X24" s="218"/>
      <c r="Y24" s="218"/>
      <c r="Z24" s="218"/>
      <c r="AA24" s="229"/>
      <c r="AB24" s="230"/>
      <c r="AC24" s="231"/>
    </row>
    <row r="25" spans="1:31" s="26" customFormat="1" ht="45" x14ac:dyDescent="0.2">
      <c r="A25" s="206" t="s">
        <v>642</v>
      </c>
      <c r="B25" s="190"/>
      <c r="C25" s="191"/>
      <c r="D25" s="107"/>
      <c r="E25" s="192"/>
      <c r="F25" s="106"/>
      <c r="G25" s="107"/>
      <c r="H25" s="107"/>
      <c r="I25" s="192"/>
      <c r="J25" s="107"/>
      <c r="K25" s="192"/>
      <c r="L25" s="107"/>
      <c r="M25" s="192"/>
      <c r="N25" s="106"/>
      <c r="O25" s="284"/>
      <c r="P25" s="162"/>
      <c r="Q25" s="162"/>
      <c r="R25" s="162"/>
      <c r="S25" s="139"/>
      <c r="T25" s="162"/>
      <c r="U25" s="162"/>
      <c r="V25" s="162"/>
      <c r="W25" s="162"/>
      <c r="X25" s="162"/>
      <c r="Y25" s="162"/>
      <c r="Z25" s="162"/>
      <c r="AA25" s="226"/>
      <c r="AB25" s="227"/>
      <c r="AC25" s="228"/>
    </row>
    <row r="27" spans="1:31" s="26" customFormat="1" ht="21" customHeight="1" x14ac:dyDescent="0.2">
      <c r="A27" s="205"/>
      <c r="B27" s="12" t="s">
        <v>557</v>
      </c>
      <c r="C27" s="144"/>
      <c r="D27" s="152" t="s">
        <v>558</v>
      </c>
      <c r="E27" s="143"/>
      <c r="F27" s="2"/>
      <c r="G27" s="153">
        <v>44083</v>
      </c>
      <c r="H27" s="29"/>
      <c r="I27" s="143"/>
      <c r="J27" s="29" t="s">
        <v>539</v>
      </c>
      <c r="K27" s="143"/>
      <c r="L27" s="455" t="s">
        <v>52</v>
      </c>
      <c r="M27" s="456"/>
      <c r="N27" s="2"/>
      <c r="O27" s="281">
        <v>169.15</v>
      </c>
      <c r="P27" s="161">
        <f>'Aug 23'!J10</f>
        <v>189.67</v>
      </c>
      <c r="Q27" s="165">
        <v>170.7</v>
      </c>
      <c r="R27" s="165">
        <v>184.42</v>
      </c>
      <c r="S27" s="165">
        <f>'Nov 2023'!J10</f>
        <v>195.06</v>
      </c>
      <c r="T27" s="165">
        <f>'Dec 2023'!J10</f>
        <v>171.95</v>
      </c>
      <c r="U27" s="165">
        <v>188.48</v>
      </c>
      <c r="V27" s="165">
        <v>173.07</v>
      </c>
      <c r="W27" s="165">
        <f>'March 2024'!J10</f>
        <v>173.07</v>
      </c>
      <c r="X27" s="165">
        <v>184.25</v>
      </c>
      <c r="Y27" s="165">
        <v>185.35</v>
      </c>
      <c r="Z27" s="165">
        <v>164.81</v>
      </c>
      <c r="AA27" s="232">
        <f>SUM(O27:Z27)/12</f>
        <v>179.16499999999999</v>
      </c>
      <c r="AB27" s="224"/>
      <c r="AC27" s="233">
        <f>(AA27*12/2080)</f>
        <v>1.0336442307692308</v>
      </c>
    </row>
    <row r="28" spans="1:31" s="26" customFormat="1" x14ac:dyDescent="0.2">
      <c r="A28" s="309"/>
      <c r="B28" s="12" t="s">
        <v>792</v>
      </c>
      <c r="C28" s="13"/>
      <c r="D28" s="29" t="s">
        <v>793</v>
      </c>
      <c r="E28" s="143"/>
      <c r="F28" s="2" t="s">
        <v>30</v>
      </c>
      <c r="G28" s="153">
        <v>45384</v>
      </c>
      <c r="H28" s="29"/>
      <c r="I28" s="143"/>
      <c r="J28" s="29" t="s">
        <v>539</v>
      </c>
      <c r="K28" s="143"/>
      <c r="L28" s="450" t="s">
        <v>52</v>
      </c>
      <c r="M28" s="451"/>
      <c r="N28" s="2"/>
      <c r="O28" s="310"/>
      <c r="P28" s="221"/>
      <c r="Q28" s="221"/>
      <c r="R28" s="221"/>
      <c r="S28" s="145"/>
      <c r="T28" s="221"/>
      <c r="U28" s="221"/>
      <c r="V28" s="221"/>
      <c r="W28" s="221"/>
      <c r="X28" s="161">
        <v>172.18</v>
      </c>
      <c r="Y28" s="161">
        <v>181.93</v>
      </c>
      <c r="Z28" s="161">
        <v>166.57</v>
      </c>
      <c r="AA28" s="232">
        <f>SUM(O28:Z28)/3</f>
        <v>173.56000000000003</v>
      </c>
      <c r="AB28" s="224"/>
      <c r="AC28" s="233">
        <f>(AA28*12/2080)</f>
        <v>1.0013076923076925</v>
      </c>
    </row>
    <row r="29" spans="1:31" s="26" customFormat="1" ht="35.25" customHeight="1" x14ac:dyDescent="0.25">
      <c r="A29" s="7"/>
      <c r="B29" s="438" t="s">
        <v>64</v>
      </c>
      <c r="C29" s="439"/>
      <c r="D29" s="438" t="s">
        <v>65</v>
      </c>
      <c r="E29" s="439"/>
      <c r="F29" s="9"/>
      <c r="G29" s="14"/>
      <c r="H29" s="440"/>
      <c r="I29" s="441"/>
      <c r="J29" s="440" t="s">
        <v>539</v>
      </c>
      <c r="K29" s="441"/>
      <c r="L29" s="438" t="s">
        <v>66</v>
      </c>
      <c r="M29" s="439"/>
      <c r="N29" s="9"/>
      <c r="O29" s="285">
        <v>176.43</v>
      </c>
      <c r="P29" s="165">
        <f>'Aug 23'!J11</f>
        <v>193.14</v>
      </c>
      <c r="Q29" s="165">
        <v>173.19</v>
      </c>
      <c r="R29" s="165">
        <v>166.24</v>
      </c>
      <c r="S29" s="165">
        <f>'Nov 2023'!J11</f>
        <v>169.01</v>
      </c>
      <c r="T29" s="165">
        <f>'Dec 2023'!J11</f>
        <v>169.73</v>
      </c>
      <c r="U29" s="165">
        <v>188.21</v>
      </c>
      <c r="V29" s="165">
        <v>177.05</v>
      </c>
      <c r="W29" s="165">
        <f>'March 2024'!J11</f>
        <v>160.09</v>
      </c>
      <c r="X29" s="165">
        <v>178.04</v>
      </c>
      <c r="Y29" s="165">
        <v>164.46</v>
      </c>
      <c r="Z29" s="165">
        <v>161.72</v>
      </c>
      <c r="AA29" s="232">
        <f t="shared" ref="AA29:AA62" si="41">SUM(O29:Z29)/12</f>
        <v>173.10916666666665</v>
      </c>
      <c r="AB29" s="224"/>
      <c r="AC29" s="233">
        <f t="shared" ref="AC29:AC62" si="42">(AA29*12/2080)</f>
        <v>0.99870673076923078</v>
      </c>
    </row>
    <row r="30" spans="1:31" s="26" customFormat="1" ht="36" customHeight="1" x14ac:dyDescent="0.25">
      <c r="A30" s="7"/>
      <c r="B30" s="438" t="s">
        <v>69</v>
      </c>
      <c r="C30" s="439"/>
      <c r="D30" s="438" t="s">
        <v>70</v>
      </c>
      <c r="E30" s="439"/>
      <c r="F30" s="9"/>
      <c r="G30" s="14"/>
      <c r="H30" s="440"/>
      <c r="I30" s="441"/>
      <c r="J30" s="440" t="s">
        <v>86</v>
      </c>
      <c r="K30" s="441"/>
      <c r="L30" s="438" t="s">
        <v>52</v>
      </c>
      <c r="M30" s="439"/>
      <c r="N30" s="9"/>
      <c r="O30" s="285">
        <v>128.96</v>
      </c>
      <c r="P30" s="165">
        <f>'Aug 23'!J12</f>
        <v>153.44</v>
      </c>
      <c r="Q30" s="165">
        <v>143.79</v>
      </c>
      <c r="R30" s="165">
        <v>124.07</v>
      </c>
      <c r="S30" s="165">
        <f>'Nov 2023'!J12</f>
        <v>147.03</v>
      </c>
      <c r="T30" s="165">
        <f>'Dec 2023'!J12</f>
        <v>142.19</v>
      </c>
      <c r="U30" s="165">
        <v>152.44</v>
      </c>
      <c r="V30" s="165">
        <v>134.4</v>
      </c>
      <c r="W30" s="165">
        <f>'March 2024'!J12</f>
        <v>140.08000000000001</v>
      </c>
      <c r="X30" s="165">
        <v>139.59</v>
      </c>
      <c r="Y30" s="165">
        <v>130.77000000000001</v>
      </c>
      <c r="Z30" s="165">
        <v>121.94</v>
      </c>
      <c r="AA30" s="232">
        <f t="shared" si="41"/>
        <v>138.22499999999999</v>
      </c>
      <c r="AB30" s="224"/>
      <c r="AC30" s="233">
        <f t="shared" si="42"/>
        <v>0.79745192307692303</v>
      </c>
    </row>
    <row r="31" spans="1:31" s="26" customFormat="1" ht="36" customHeight="1" x14ac:dyDescent="0.25">
      <c r="A31" s="7"/>
      <c r="B31" s="11" t="s">
        <v>713</v>
      </c>
      <c r="C31" s="13"/>
      <c r="D31" s="11" t="s">
        <v>714</v>
      </c>
      <c r="E31" s="13"/>
      <c r="F31" s="9" t="s">
        <v>95</v>
      </c>
      <c r="G31" s="34">
        <v>44902</v>
      </c>
      <c r="H31" s="14"/>
      <c r="I31" s="15"/>
      <c r="J31" s="14" t="s">
        <v>86</v>
      </c>
      <c r="K31" s="15"/>
      <c r="L31" s="438" t="s">
        <v>52</v>
      </c>
      <c r="M31" s="449"/>
      <c r="N31" s="9"/>
      <c r="O31" s="285">
        <v>129.62</v>
      </c>
      <c r="P31" s="165">
        <f>'Aug 23'!J13</f>
        <v>154.16999999999999</v>
      </c>
      <c r="Q31" s="165">
        <v>144.94999999999999</v>
      </c>
      <c r="R31" s="165">
        <v>137.72999999999999</v>
      </c>
      <c r="S31" s="165">
        <f>'Nov 2023'!J13</f>
        <v>151.34</v>
      </c>
      <c r="T31" s="165">
        <f>'Dec 2023'!J13</f>
        <v>149.18</v>
      </c>
      <c r="U31" s="165">
        <v>144.76</v>
      </c>
      <c r="V31" s="165">
        <v>150.63999999999999</v>
      </c>
      <c r="W31" s="165">
        <f>'March 2024'!J13</f>
        <v>138.66999999999999</v>
      </c>
      <c r="X31" s="165">
        <v>138.86000000000001</v>
      </c>
      <c r="Y31" s="165">
        <v>156.91</v>
      </c>
      <c r="Z31" s="165">
        <v>131.19999999999999</v>
      </c>
      <c r="AA31" s="232">
        <f t="shared" si="41"/>
        <v>144.00250000000003</v>
      </c>
      <c r="AB31" s="224"/>
      <c r="AC31" s="233">
        <f t="shared" si="42"/>
        <v>0.83078365384615394</v>
      </c>
    </row>
    <row r="32" spans="1:31" s="26" customFormat="1" ht="33.75" customHeight="1" x14ac:dyDescent="0.25">
      <c r="A32" s="7"/>
      <c r="B32" s="438" t="s">
        <v>76</v>
      </c>
      <c r="C32" s="439"/>
      <c r="D32" s="438" t="s">
        <v>77</v>
      </c>
      <c r="E32" s="439"/>
      <c r="F32" s="7" t="s">
        <v>50</v>
      </c>
      <c r="G32" s="11"/>
      <c r="H32" s="440"/>
      <c r="I32" s="441"/>
      <c r="J32" s="440" t="s">
        <v>539</v>
      </c>
      <c r="K32" s="441"/>
      <c r="L32" s="438" t="s">
        <v>66</v>
      </c>
      <c r="M32" s="439"/>
      <c r="N32" s="9"/>
      <c r="O32" s="285">
        <v>176.24</v>
      </c>
      <c r="P32" s="165">
        <f>'Aug 23'!J14</f>
        <v>193.96</v>
      </c>
      <c r="Q32" s="165">
        <v>163.96</v>
      </c>
      <c r="R32" s="165">
        <v>185.07</v>
      </c>
      <c r="S32" s="165">
        <f>'Nov 2023'!J14</f>
        <v>187.09</v>
      </c>
      <c r="T32" s="165">
        <f>'Dec 2023'!J14</f>
        <v>184.47</v>
      </c>
      <c r="U32" s="165">
        <v>191.54</v>
      </c>
      <c r="V32" s="165">
        <v>176.39</v>
      </c>
      <c r="W32" s="165">
        <f>'March 2024'!J14</f>
        <v>163.22999999999999</v>
      </c>
      <c r="X32" s="165">
        <v>179.82</v>
      </c>
      <c r="Y32" s="165">
        <v>185.86</v>
      </c>
      <c r="Z32" s="165">
        <v>159.01</v>
      </c>
      <c r="AA32" s="232">
        <f t="shared" si="41"/>
        <v>178.88666666666663</v>
      </c>
      <c r="AB32" s="224"/>
      <c r="AC32" s="233">
        <f t="shared" si="42"/>
        <v>1.0320384615384612</v>
      </c>
    </row>
    <row r="33" spans="1:29" s="26" customFormat="1" ht="35.25" customHeight="1" x14ac:dyDescent="0.25">
      <c r="A33" s="7"/>
      <c r="B33" s="438" t="s">
        <v>80</v>
      </c>
      <c r="C33" s="439"/>
      <c r="D33" s="438" t="s">
        <v>81</v>
      </c>
      <c r="E33" s="439"/>
      <c r="F33" s="9"/>
      <c r="G33" s="14"/>
      <c r="H33" s="440"/>
      <c r="I33" s="441"/>
      <c r="J33" s="440" t="s">
        <v>86</v>
      </c>
      <c r="K33" s="441"/>
      <c r="L33" s="438" t="s">
        <v>66</v>
      </c>
      <c r="M33" s="439"/>
      <c r="N33" s="9"/>
      <c r="O33" s="285">
        <v>153.77000000000001</v>
      </c>
      <c r="P33" s="165">
        <f>'Aug 23'!J15</f>
        <v>169.56</v>
      </c>
      <c r="Q33" s="165">
        <v>127.83</v>
      </c>
      <c r="R33" s="165">
        <v>159.59</v>
      </c>
      <c r="S33" s="165">
        <f>'Nov 2023'!J15</f>
        <v>117.61</v>
      </c>
      <c r="T33" s="165">
        <f>'Dec 2023'!J15</f>
        <v>132.57</v>
      </c>
      <c r="U33" s="165">
        <v>161.88999999999999</v>
      </c>
      <c r="V33" s="165">
        <v>146.38</v>
      </c>
      <c r="W33" s="165">
        <f>'March 2024'!J15</f>
        <v>126.26</v>
      </c>
      <c r="X33" s="165">
        <v>163.80000000000001</v>
      </c>
      <c r="Y33" s="165">
        <v>152.36000000000001</v>
      </c>
      <c r="Z33" s="165">
        <v>144.56</v>
      </c>
      <c r="AA33" s="232">
        <f t="shared" si="41"/>
        <v>146.34833333333333</v>
      </c>
      <c r="AB33" s="224"/>
      <c r="AC33" s="233">
        <f t="shared" si="42"/>
        <v>0.84431730769230762</v>
      </c>
    </row>
    <row r="34" spans="1:29" s="26" customFormat="1" ht="35.25" customHeight="1" x14ac:dyDescent="0.25">
      <c r="A34" s="7"/>
      <c r="B34" s="11" t="s">
        <v>736</v>
      </c>
      <c r="C34" s="13"/>
      <c r="D34" s="11" t="s">
        <v>737</v>
      </c>
      <c r="E34" s="13"/>
      <c r="F34" s="9" t="s">
        <v>63</v>
      </c>
      <c r="G34" s="34">
        <v>45097</v>
      </c>
      <c r="H34" s="34">
        <v>45198</v>
      </c>
      <c r="I34" s="15"/>
      <c r="J34" s="14" t="s">
        <v>539</v>
      </c>
      <c r="K34" s="15"/>
      <c r="L34" s="438" t="s">
        <v>738</v>
      </c>
      <c r="M34" s="449"/>
      <c r="N34" s="9"/>
      <c r="O34" s="285">
        <v>130.58000000000001</v>
      </c>
      <c r="P34" s="165">
        <f>'Aug 23'!J16</f>
        <v>157.35</v>
      </c>
      <c r="Q34" s="165">
        <v>182.32</v>
      </c>
      <c r="R34" s="165">
        <v>0</v>
      </c>
      <c r="S34" s="165">
        <v>0</v>
      </c>
      <c r="T34" s="165">
        <v>0</v>
      </c>
      <c r="U34" s="165">
        <v>0</v>
      </c>
      <c r="V34" s="165">
        <v>0</v>
      </c>
      <c r="W34" s="165">
        <v>0</v>
      </c>
      <c r="X34" s="165">
        <v>0</v>
      </c>
      <c r="Y34" s="165">
        <v>0</v>
      </c>
      <c r="Z34" s="165">
        <v>0</v>
      </c>
      <c r="AA34" s="232">
        <f t="shared" si="41"/>
        <v>39.1875</v>
      </c>
      <c r="AB34" s="224"/>
      <c r="AC34" s="233">
        <f t="shared" si="42"/>
        <v>0.22608173076923077</v>
      </c>
    </row>
    <row r="35" spans="1:29" s="26" customFormat="1" ht="38.25" customHeight="1" x14ac:dyDescent="0.25">
      <c r="A35" s="7"/>
      <c r="B35" s="438" t="s">
        <v>573</v>
      </c>
      <c r="C35" s="439"/>
      <c r="D35" s="438" t="s">
        <v>68</v>
      </c>
      <c r="E35" s="439"/>
      <c r="F35" s="7" t="s">
        <v>30</v>
      </c>
      <c r="G35" s="11"/>
      <c r="H35" s="440"/>
      <c r="I35" s="441"/>
      <c r="J35" s="440" t="s">
        <v>539</v>
      </c>
      <c r="K35" s="441"/>
      <c r="L35" s="438" t="s">
        <v>66</v>
      </c>
      <c r="M35" s="439"/>
      <c r="N35" s="9"/>
      <c r="O35" s="285">
        <v>175.38</v>
      </c>
      <c r="P35" s="165">
        <f>'Aug 23'!J17</f>
        <v>190.16</v>
      </c>
      <c r="Q35" s="165">
        <v>171.77</v>
      </c>
      <c r="R35" s="165">
        <v>180.75</v>
      </c>
      <c r="S35" s="165">
        <v>180.38</v>
      </c>
      <c r="T35" s="165">
        <f>'Dec 2023'!J16</f>
        <v>172.48</v>
      </c>
      <c r="U35" s="165">
        <v>183.8</v>
      </c>
      <c r="V35" s="165">
        <v>172.84</v>
      </c>
      <c r="W35" s="165">
        <f>'March 2024'!J16</f>
        <v>173.39</v>
      </c>
      <c r="X35" s="165">
        <v>177.47</v>
      </c>
      <c r="Y35" s="165">
        <v>185.78</v>
      </c>
      <c r="Z35" s="165">
        <v>163.19999999999999</v>
      </c>
      <c r="AA35" s="232">
        <f t="shared" si="41"/>
        <v>177.2833333333333</v>
      </c>
      <c r="AB35" s="224"/>
      <c r="AC35" s="233">
        <f t="shared" si="42"/>
        <v>1.0227884615384613</v>
      </c>
    </row>
    <row r="36" spans="1:29" s="26" customFormat="1" ht="35.25" customHeight="1" x14ac:dyDescent="0.25">
      <c r="A36" s="7"/>
      <c r="B36" s="11" t="s">
        <v>509</v>
      </c>
      <c r="C36" s="13"/>
      <c r="D36" s="11" t="s">
        <v>510</v>
      </c>
      <c r="E36" s="13"/>
      <c r="F36" s="9"/>
      <c r="G36" s="34">
        <v>43893</v>
      </c>
      <c r="H36" s="34">
        <v>45160</v>
      </c>
      <c r="I36" s="15"/>
      <c r="J36" s="14" t="s">
        <v>75</v>
      </c>
      <c r="K36" s="15"/>
      <c r="L36" s="438" t="s">
        <v>52</v>
      </c>
      <c r="M36" s="449"/>
      <c r="N36" s="9"/>
      <c r="O36" s="285">
        <v>141.51</v>
      </c>
      <c r="P36" s="165">
        <f>'Aug 23'!J18</f>
        <v>132.79</v>
      </c>
      <c r="Q36" s="165">
        <v>0</v>
      </c>
      <c r="R36" s="165">
        <v>0</v>
      </c>
      <c r="S36" s="165">
        <f>'Nov 2023'!J17</f>
        <v>156.53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232">
        <f t="shared" si="41"/>
        <v>35.902499999999996</v>
      </c>
      <c r="AB36" s="224"/>
      <c r="AC36" s="233">
        <f t="shared" si="42"/>
        <v>0.20712980769230765</v>
      </c>
    </row>
    <row r="37" spans="1:29" s="26" customFormat="1" ht="35.25" customHeight="1" x14ac:dyDescent="0.25">
      <c r="A37" s="7"/>
      <c r="B37" s="11" t="s">
        <v>772</v>
      </c>
      <c r="C37" s="13"/>
      <c r="D37" s="11" t="s">
        <v>773</v>
      </c>
      <c r="E37" s="13"/>
      <c r="F37" s="9" t="s">
        <v>95</v>
      </c>
      <c r="G37" s="34">
        <v>45200</v>
      </c>
      <c r="H37" s="34"/>
      <c r="I37" s="15"/>
      <c r="J37" s="14" t="s">
        <v>539</v>
      </c>
      <c r="K37" s="15"/>
      <c r="L37" s="438" t="s">
        <v>66</v>
      </c>
      <c r="M37" s="439"/>
      <c r="N37" s="9"/>
      <c r="O37" s="285"/>
      <c r="P37" s="165"/>
      <c r="Q37" s="165"/>
      <c r="R37" s="165">
        <v>172.41</v>
      </c>
      <c r="S37" s="165">
        <v>0</v>
      </c>
      <c r="T37" s="165">
        <f>'Dec 2023'!J17</f>
        <v>145.94</v>
      </c>
      <c r="U37" s="165">
        <v>162.68</v>
      </c>
      <c r="V37" s="165">
        <v>154.38999999999999</v>
      </c>
      <c r="W37" s="165">
        <f>'March 2024'!J17</f>
        <v>163.47</v>
      </c>
      <c r="X37" s="165">
        <v>165.88</v>
      </c>
      <c r="Y37" s="165">
        <v>176.96</v>
      </c>
      <c r="Z37" s="165">
        <v>150.38999999999999</v>
      </c>
      <c r="AA37" s="232">
        <f>SUM(O37:Z37)/9</f>
        <v>143.56888888888886</v>
      </c>
      <c r="AB37" s="224"/>
      <c r="AC37" s="233">
        <f t="shared" si="42"/>
        <v>0.82828205128205112</v>
      </c>
    </row>
    <row r="38" spans="1:29" s="26" customFormat="1" ht="35.25" customHeight="1" x14ac:dyDescent="0.25">
      <c r="A38" s="7"/>
      <c r="B38" s="11" t="s">
        <v>774</v>
      </c>
      <c r="C38" s="13"/>
      <c r="D38" s="11" t="s">
        <v>775</v>
      </c>
      <c r="E38" s="13"/>
      <c r="F38" s="9" t="s">
        <v>113</v>
      </c>
      <c r="G38" s="34">
        <v>45231</v>
      </c>
      <c r="H38" s="34"/>
      <c r="I38" s="15"/>
      <c r="J38" s="14" t="s">
        <v>539</v>
      </c>
      <c r="K38" s="15"/>
      <c r="L38" s="438" t="s">
        <v>66</v>
      </c>
      <c r="M38" s="439"/>
      <c r="N38" s="9"/>
      <c r="O38" s="285"/>
      <c r="P38" s="165"/>
      <c r="Q38" s="165"/>
      <c r="R38" s="165"/>
      <c r="S38" s="165">
        <f>'Nov 2023'!J18</f>
        <v>152.19999999999999</v>
      </c>
      <c r="T38" s="165">
        <f>'Dec 2023'!J18</f>
        <v>131.15</v>
      </c>
      <c r="U38" s="165">
        <v>153.04</v>
      </c>
      <c r="V38" s="165">
        <v>152.47</v>
      </c>
      <c r="W38" s="165">
        <f>'March 2024'!J18</f>
        <v>127.2</v>
      </c>
      <c r="X38" s="165">
        <v>135.86000000000001</v>
      </c>
      <c r="Y38" s="165">
        <v>153.11000000000001</v>
      </c>
      <c r="Z38" s="165">
        <v>123.71</v>
      </c>
      <c r="AA38" s="232">
        <f>SUM(O38:Z38)/8</f>
        <v>141.0925</v>
      </c>
      <c r="AB38" s="224"/>
      <c r="AC38" s="233">
        <f t="shared" si="42"/>
        <v>0.81399519230769235</v>
      </c>
    </row>
    <row r="39" spans="1:29" s="26" customFormat="1" ht="31.5" customHeight="1" x14ac:dyDescent="0.25">
      <c r="A39" s="7"/>
      <c r="B39" s="11" t="s">
        <v>537</v>
      </c>
      <c r="C39" s="13"/>
      <c r="D39" s="11" t="s">
        <v>538</v>
      </c>
      <c r="E39" s="13"/>
      <c r="F39" s="7"/>
      <c r="G39" s="188">
        <v>44018</v>
      </c>
      <c r="H39" s="14"/>
      <c r="I39" s="15"/>
      <c r="J39" s="14" t="s">
        <v>539</v>
      </c>
      <c r="K39" s="15"/>
      <c r="L39" s="438" t="s">
        <v>52</v>
      </c>
      <c r="M39" s="439"/>
      <c r="N39" s="9"/>
      <c r="O39" s="285">
        <v>97.53</v>
      </c>
      <c r="P39" s="165">
        <f>'Aug 23'!J19</f>
        <v>126.53</v>
      </c>
      <c r="Q39" s="165">
        <v>115.84</v>
      </c>
      <c r="R39" s="165">
        <v>130.05000000000001</v>
      </c>
      <c r="S39" s="165">
        <f>'Nov 2023'!J19</f>
        <v>120.31</v>
      </c>
      <c r="T39" s="165">
        <f>'Dec 2023'!J19</f>
        <v>121.51</v>
      </c>
      <c r="U39" s="165">
        <v>149.06</v>
      </c>
      <c r="V39" s="165">
        <v>135.02000000000001</v>
      </c>
      <c r="W39" s="165">
        <f>'March 2024'!J19</f>
        <v>118.26</v>
      </c>
      <c r="X39" s="165">
        <v>135.79</v>
      </c>
      <c r="Y39" s="165">
        <v>155.44999999999999</v>
      </c>
      <c r="Z39" s="165">
        <v>144.5</v>
      </c>
      <c r="AA39" s="232">
        <f t="shared" si="41"/>
        <v>129.15416666666667</v>
      </c>
      <c r="AB39" s="224"/>
      <c r="AC39" s="233">
        <f t="shared" si="42"/>
        <v>0.74512019230769222</v>
      </c>
    </row>
    <row r="40" spans="1:29" s="26" customFormat="1" ht="31.5" customHeight="1" x14ac:dyDescent="0.25">
      <c r="A40" s="7"/>
      <c r="B40" s="11" t="s">
        <v>794</v>
      </c>
      <c r="C40" s="13"/>
      <c r="D40" s="11" t="s">
        <v>795</v>
      </c>
      <c r="E40" s="13"/>
      <c r="F40" s="7" t="s">
        <v>50</v>
      </c>
      <c r="G40" s="188">
        <v>45404</v>
      </c>
      <c r="H40" s="14"/>
      <c r="I40" s="15"/>
      <c r="J40" s="14" t="s">
        <v>539</v>
      </c>
      <c r="K40" s="15"/>
      <c r="L40" s="438" t="s">
        <v>52</v>
      </c>
      <c r="M40" s="449"/>
      <c r="N40" s="9"/>
      <c r="O40" s="285"/>
      <c r="P40" s="165"/>
      <c r="Q40" s="165"/>
      <c r="R40" s="165"/>
      <c r="S40" s="165"/>
      <c r="T40" s="165"/>
      <c r="U40" s="165"/>
      <c r="V40" s="165"/>
      <c r="W40" s="165"/>
      <c r="X40" s="165">
        <v>52.4</v>
      </c>
      <c r="Y40" s="165">
        <v>162.75</v>
      </c>
      <c r="Z40" s="165">
        <v>158.85</v>
      </c>
      <c r="AA40" s="232">
        <f>SUM(O40:Z40)/3</f>
        <v>124.66666666666667</v>
      </c>
      <c r="AB40" s="224"/>
      <c r="AC40" s="233">
        <f t="shared" si="42"/>
        <v>0.71923076923076923</v>
      </c>
    </row>
    <row r="41" spans="1:29" s="26" customFormat="1" ht="30" customHeight="1" x14ac:dyDescent="0.25">
      <c r="A41" s="7"/>
      <c r="B41" s="438" t="s">
        <v>96</v>
      </c>
      <c r="C41" s="439"/>
      <c r="D41" s="438" t="s">
        <v>97</v>
      </c>
      <c r="E41" s="439"/>
      <c r="F41" s="9"/>
      <c r="G41" s="14"/>
      <c r="H41" s="440"/>
      <c r="I41" s="441"/>
      <c r="J41" s="440" t="s">
        <v>86</v>
      </c>
      <c r="K41" s="441"/>
      <c r="L41" s="438" t="s">
        <v>52</v>
      </c>
      <c r="M41" s="439"/>
      <c r="N41" s="9"/>
      <c r="O41" s="285">
        <v>142.36000000000001</v>
      </c>
      <c r="P41" s="165">
        <f>'Aug 23'!J21</f>
        <v>163.27000000000001</v>
      </c>
      <c r="Q41" s="165">
        <v>146.31</v>
      </c>
      <c r="R41" s="165">
        <v>146.66999999999999</v>
      </c>
      <c r="S41" s="165">
        <f>'Nov 2023'!J20</f>
        <v>0</v>
      </c>
      <c r="T41" s="165">
        <f>'Dec 2023'!J21</f>
        <v>153.02000000000001</v>
      </c>
      <c r="U41" s="165">
        <v>164.79</v>
      </c>
      <c r="V41" s="165">
        <v>149.6</v>
      </c>
      <c r="W41" s="165">
        <f>'March 2024'!J21</f>
        <v>148.69999999999999</v>
      </c>
      <c r="X41" s="165">
        <v>152.16</v>
      </c>
      <c r="Y41" s="165">
        <v>168.32</v>
      </c>
      <c r="Z41" s="165">
        <v>151.69999999999999</v>
      </c>
      <c r="AA41" s="232">
        <f t="shared" si="41"/>
        <v>140.57500000000002</v>
      </c>
      <c r="AB41" s="224"/>
      <c r="AC41" s="233">
        <f t="shared" si="42"/>
        <v>0.81100961538461547</v>
      </c>
    </row>
    <row r="42" spans="1:29" s="26" customFormat="1" ht="21" customHeight="1" x14ac:dyDescent="0.25">
      <c r="A42" s="7"/>
      <c r="B42" s="438" t="s">
        <v>98</v>
      </c>
      <c r="C42" s="439"/>
      <c r="D42" s="438" t="s">
        <v>99</v>
      </c>
      <c r="E42" s="439"/>
      <c r="F42" s="7" t="s">
        <v>30</v>
      </c>
      <c r="G42" s="11"/>
      <c r="H42" s="440"/>
      <c r="I42" s="441"/>
      <c r="J42" s="438" t="s">
        <v>86</v>
      </c>
      <c r="K42" s="439"/>
      <c r="L42" s="438" t="s">
        <v>52</v>
      </c>
      <c r="M42" s="439"/>
      <c r="N42" s="9"/>
      <c r="O42" s="285">
        <v>137.12</v>
      </c>
      <c r="P42" s="165">
        <f>'Aug 23'!J22</f>
        <v>115.87</v>
      </c>
      <c r="Q42" s="165">
        <v>140.24</v>
      </c>
      <c r="R42" s="165">
        <v>152.85</v>
      </c>
      <c r="S42" s="165">
        <f>'Nov 2023'!J22</f>
        <v>137.4</v>
      </c>
      <c r="T42" s="165">
        <f>'Dec 2023'!J22</f>
        <v>136.74</v>
      </c>
      <c r="U42" s="165">
        <v>150.05000000000001</v>
      </c>
      <c r="V42" s="165">
        <v>128.19999999999999</v>
      </c>
      <c r="W42" s="165">
        <f>'March 2024'!J22</f>
        <v>104.63</v>
      </c>
      <c r="X42" s="165">
        <v>132.12</v>
      </c>
      <c r="Y42" s="165">
        <v>137.54</v>
      </c>
      <c r="Z42" s="165">
        <v>132.46</v>
      </c>
      <c r="AA42" s="232">
        <f t="shared" si="41"/>
        <v>133.76833333333332</v>
      </c>
      <c r="AB42" s="224"/>
      <c r="AC42" s="233">
        <f t="shared" si="42"/>
        <v>0.77174038461538452</v>
      </c>
    </row>
    <row r="43" spans="1:29" ht="33.75" customHeight="1" x14ac:dyDescent="0.25">
      <c r="A43" s="7"/>
      <c r="B43" s="438" t="s">
        <v>103</v>
      </c>
      <c r="C43" s="439"/>
      <c r="D43" s="438" t="s">
        <v>105</v>
      </c>
      <c r="E43" s="439"/>
      <c r="F43" s="7" t="s">
        <v>30</v>
      </c>
      <c r="G43" s="11"/>
      <c r="H43" s="440"/>
      <c r="I43" s="441"/>
      <c r="J43" s="440" t="s">
        <v>539</v>
      </c>
      <c r="K43" s="441"/>
      <c r="L43" s="438" t="s">
        <v>52</v>
      </c>
      <c r="M43" s="439"/>
      <c r="N43" s="9"/>
      <c r="O43" s="285">
        <v>171.42</v>
      </c>
      <c r="P43" s="165">
        <f>'Aug 23'!J23</f>
        <v>176.38</v>
      </c>
      <c r="Q43" s="165">
        <v>156.37</v>
      </c>
      <c r="R43" s="165">
        <v>173.51</v>
      </c>
      <c r="S43" s="165">
        <f>'Nov 2023'!J23</f>
        <v>165.14</v>
      </c>
      <c r="T43" s="165">
        <f>'Dec 2023'!J23</f>
        <v>160.31</v>
      </c>
      <c r="U43" s="165">
        <v>181.41</v>
      </c>
      <c r="V43" s="165">
        <v>161.91</v>
      </c>
      <c r="W43" s="165">
        <f>'March 2024'!J23</f>
        <v>156.38999999999999</v>
      </c>
      <c r="X43" s="165">
        <v>166.2</v>
      </c>
      <c r="Y43" s="165">
        <v>181.47</v>
      </c>
      <c r="Z43" s="165">
        <v>154.15</v>
      </c>
      <c r="AA43" s="232">
        <f t="shared" si="41"/>
        <v>167.05500000000004</v>
      </c>
      <c r="AB43" s="224"/>
      <c r="AC43" s="233">
        <f t="shared" si="42"/>
        <v>0.96377884615384635</v>
      </c>
    </row>
    <row r="44" spans="1:29" ht="30.75" customHeight="1" x14ac:dyDescent="0.25">
      <c r="A44" s="7"/>
      <c r="B44" s="11" t="s">
        <v>574</v>
      </c>
      <c r="C44" s="13"/>
      <c r="D44" s="11" t="s">
        <v>575</v>
      </c>
      <c r="E44" s="13"/>
      <c r="F44" s="7" t="s">
        <v>63</v>
      </c>
      <c r="G44" s="33">
        <v>44153</v>
      </c>
      <c r="H44" s="34"/>
      <c r="I44" s="15"/>
      <c r="J44" s="11" t="s">
        <v>539</v>
      </c>
      <c r="K44" s="13"/>
      <c r="L44" s="438" t="s">
        <v>66</v>
      </c>
      <c r="M44" s="449"/>
      <c r="N44" s="9"/>
      <c r="O44" s="286">
        <v>0</v>
      </c>
      <c r="P44" s="166">
        <f>'Aug 23'!J24</f>
        <v>39.32</v>
      </c>
      <c r="Q44" s="166">
        <v>155.12</v>
      </c>
      <c r="R44" s="166">
        <v>185.66</v>
      </c>
      <c r="S44" s="165">
        <f>'Nov 2023'!J24</f>
        <v>174.65</v>
      </c>
      <c r="T44" s="166">
        <f>'Dec 2023'!J24</f>
        <v>144.01</v>
      </c>
      <c r="U44" s="166">
        <v>176.31</v>
      </c>
      <c r="V44" s="166">
        <v>167.94</v>
      </c>
      <c r="W44" s="166">
        <f>'March 2024'!J25</f>
        <v>168.13</v>
      </c>
      <c r="X44" s="166">
        <v>162.02000000000001</v>
      </c>
      <c r="Y44" s="166">
        <v>190.96</v>
      </c>
      <c r="Z44" s="166">
        <v>152.94</v>
      </c>
      <c r="AA44" s="232">
        <f t="shared" si="41"/>
        <v>143.08833333333334</v>
      </c>
      <c r="AB44" s="224"/>
      <c r="AC44" s="233">
        <f t="shared" si="42"/>
        <v>0.82550961538461531</v>
      </c>
    </row>
    <row r="45" spans="1:29" s="26" customFormat="1" ht="35.25" customHeight="1" x14ac:dyDescent="0.25">
      <c r="A45" s="7"/>
      <c r="B45" s="11" t="s">
        <v>668</v>
      </c>
      <c r="C45" s="13"/>
      <c r="D45" s="11" t="s">
        <v>92</v>
      </c>
      <c r="E45" s="13"/>
      <c r="F45" s="9"/>
      <c r="G45" s="34">
        <v>44439</v>
      </c>
      <c r="H45" s="34">
        <v>45232</v>
      </c>
      <c r="I45" s="15"/>
      <c r="J45" s="14" t="s">
        <v>86</v>
      </c>
      <c r="K45" s="15"/>
      <c r="L45" s="438" t="s">
        <v>52</v>
      </c>
      <c r="M45" s="449"/>
      <c r="N45" s="9"/>
      <c r="O45" s="285">
        <v>143.66</v>
      </c>
      <c r="P45" s="165">
        <f>'Aug 23'!J26</f>
        <v>154.63</v>
      </c>
      <c r="Q45" s="165">
        <v>130.36000000000001</v>
      </c>
      <c r="R45" s="165">
        <v>137</v>
      </c>
      <c r="S45" s="166">
        <f>'Nov 2023'!J25</f>
        <v>0</v>
      </c>
      <c r="T45" s="165">
        <v>0</v>
      </c>
      <c r="U45" s="165">
        <v>0</v>
      </c>
      <c r="V45" s="165">
        <v>0</v>
      </c>
      <c r="W45" s="165">
        <v>0</v>
      </c>
      <c r="X45" s="165">
        <v>0</v>
      </c>
      <c r="Y45" s="165">
        <v>0</v>
      </c>
      <c r="Z45" s="165">
        <v>0</v>
      </c>
      <c r="AA45" s="232">
        <f t="shared" si="41"/>
        <v>47.137499999999996</v>
      </c>
      <c r="AB45" s="224"/>
      <c r="AC45" s="233">
        <f t="shared" si="42"/>
        <v>0.27194711538461536</v>
      </c>
    </row>
    <row r="46" spans="1:29" ht="42.75" customHeight="1" x14ac:dyDescent="0.25">
      <c r="A46" s="7"/>
      <c r="B46" s="11" t="s">
        <v>685</v>
      </c>
      <c r="C46" s="13"/>
      <c r="D46" s="11" t="s">
        <v>686</v>
      </c>
      <c r="E46" s="13"/>
      <c r="F46" s="7" t="s">
        <v>687</v>
      </c>
      <c r="G46" s="33">
        <v>44782</v>
      </c>
      <c r="H46" s="34">
        <v>45408</v>
      </c>
      <c r="I46" s="15"/>
      <c r="J46" s="14" t="s">
        <v>539</v>
      </c>
      <c r="L46" s="438" t="s">
        <v>52</v>
      </c>
      <c r="M46" s="449"/>
      <c r="N46" s="9"/>
      <c r="O46" s="285">
        <v>175.5</v>
      </c>
      <c r="P46" s="165">
        <f>'Aug 23'!J27</f>
        <v>194.91</v>
      </c>
      <c r="Q46" s="165">
        <v>171.47</v>
      </c>
      <c r="R46" s="165">
        <v>178.44</v>
      </c>
      <c r="S46" s="165">
        <v>0</v>
      </c>
      <c r="T46" s="165">
        <f>'Dec 2023'!J26</f>
        <v>164.42</v>
      </c>
      <c r="U46" s="165">
        <v>166.35</v>
      </c>
      <c r="V46" s="165">
        <v>171.33</v>
      </c>
      <c r="W46" s="165">
        <f>'March 2024'!J27</f>
        <v>146.53</v>
      </c>
      <c r="X46" s="165">
        <v>149.18</v>
      </c>
      <c r="Y46" s="165">
        <v>0</v>
      </c>
      <c r="Z46" s="165">
        <v>0</v>
      </c>
      <c r="AA46" s="232">
        <f t="shared" si="41"/>
        <v>126.51083333333332</v>
      </c>
      <c r="AB46" s="224"/>
      <c r="AC46" s="233">
        <f t="shared" si="42"/>
        <v>0.72987019230769223</v>
      </c>
    </row>
    <row r="47" spans="1:29" ht="32.25" customHeight="1" x14ac:dyDescent="0.25">
      <c r="A47" s="7"/>
      <c r="B47" s="438" t="s">
        <v>114</v>
      </c>
      <c r="C47" s="439"/>
      <c r="D47" s="438" t="s">
        <v>115</v>
      </c>
      <c r="E47" s="439"/>
      <c r="F47" s="7" t="s">
        <v>38</v>
      </c>
      <c r="G47" s="11"/>
      <c r="H47" s="440"/>
      <c r="I47" s="441"/>
      <c r="J47" s="440" t="s">
        <v>86</v>
      </c>
      <c r="K47" s="441"/>
      <c r="L47" s="438" t="s">
        <v>52</v>
      </c>
      <c r="M47" s="439"/>
      <c r="N47" s="9"/>
      <c r="O47" s="285">
        <v>144.68</v>
      </c>
      <c r="P47" s="165">
        <f>'Aug 23'!J28</f>
        <v>158.82</v>
      </c>
      <c r="Q47" s="165">
        <v>133.35</v>
      </c>
      <c r="R47" s="165">
        <v>151.19</v>
      </c>
      <c r="S47" s="165">
        <f>'Nov 2023'!J27</f>
        <v>151.76</v>
      </c>
      <c r="T47" s="165">
        <f>'Dec 2023'!J27</f>
        <v>126.41</v>
      </c>
      <c r="U47" s="165">
        <v>158.93</v>
      </c>
      <c r="V47" s="165">
        <v>138.07</v>
      </c>
      <c r="W47" s="165">
        <f>'March 2024'!J28</f>
        <v>124.95</v>
      </c>
      <c r="X47" s="165">
        <v>145.97</v>
      </c>
      <c r="Y47" s="165">
        <v>147.76</v>
      </c>
      <c r="Z47" s="165">
        <v>127.04</v>
      </c>
      <c r="AA47" s="232">
        <f t="shared" si="41"/>
        <v>142.41083333333333</v>
      </c>
      <c r="AB47" s="224"/>
      <c r="AC47" s="233">
        <f t="shared" si="42"/>
        <v>0.82160096153846141</v>
      </c>
    </row>
    <row r="48" spans="1:29" ht="32.25" customHeight="1" x14ac:dyDescent="0.25">
      <c r="A48" s="7"/>
      <c r="B48" s="11" t="s">
        <v>603</v>
      </c>
      <c r="C48" s="13"/>
      <c r="D48" s="11" t="s">
        <v>739</v>
      </c>
      <c r="E48" s="13"/>
      <c r="F48" s="7" t="s">
        <v>556</v>
      </c>
      <c r="G48" s="33">
        <v>45103</v>
      </c>
      <c r="H48" s="34">
        <v>45159</v>
      </c>
      <c r="I48" s="15"/>
      <c r="J48" s="14" t="s">
        <v>86</v>
      </c>
      <c r="K48" s="15"/>
      <c r="L48" s="438" t="s">
        <v>66</v>
      </c>
      <c r="M48" s="449"/>
      <c r="N48" s="9"/>
      <c r="O48" s="285">
        <v>70.87</v>
      </c>
      <c r="P48" s="165">
        <f>'Aug 23'!J29</f>
        <v>48.07</v>
      </c>
      <c r="Q48" s="165">
        <v>0</v>
      </c>
      <c r="R48" s="165">
        <v>0</v>
      </c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0</v>
      </c>
      <c r="Z48" s="165">
        <v>0</v>
      </c>
      <c r="AA48" s="232">
        <f t="shared" si="41"/>
        <v>9.9116666666666671</v>
      </c>
      <c r="AB48" s="224"/>
      <c r="AC48" s="233">
        <f t="shared" si="42"/>
        <v>5.7182692307692309E-2</v>
      </c>
    </row>
    <row r="49" spans="1:30" ht="32.25" customHeight="1" x14ac:dyDescent="0.25">
      <c r="A49" s="7"/>
      <c r="B49" s="11" t="s">
        <v>603</v>
      </c>
      <c r="C49" s="13"/>
      <c r="D49" s="11" t="s">
        <v>604</v>
      </c>
      <c r="E49" s="13"/>
      <c r="F49" s="7"/>
      <c r="G49" s="33">
        <v>44369</v>
      </c>
      <c r="H49" s="14"/>
      <c r="I49" s="15"/>
      <c r="J49" s="14" t="s">
        <v>539</v>
      </c>
      <c r="K49" s="15"/>
      <c r="L49" s="438" t="s">
        <v>66</v>
      </c>
      <c r="M49" s="449"/>
      <c r="N49" s="9"/>
      <c r="O49" s="285">
        <v>150.94</v>
      </c>
      <c r="P49" s="165">
        <f>'Aug 23'!K30</f>
        <v>148.71</v>
      </c>
      <c r="Q49" s="165">
        <v>139.05000000000001</v>
      </c>
      <c r="R49" s="165">
        <v>165.8</v>
      </c>
      <c r="S49" s="165">
        <v>153.11000000000001</v>
      </c>
      <c r="T49" s="165">
        <f>'Dec 2023'!J28</f>
        <v>141.16999999999999</v>
      </c>
      <c r="U49" s="165">
        <v>144.78</v>
      </c>
      <c r="V49" s="165">
        <v>146.07</v>
      </c>
      <c r="W49" s="165">
        <f>'March 2024'!J29</f>
        <v>141.16999999999999</v>
      </c>
      <c r="X49" s="165">
        <v>153.78</v>
      </c>
      <c r="Y49" s="165">
        <v>148.19</v>
      </c>
      <c r="Z49" s="165">
        <v>136.41</v>
      </c>
      <c r="AA49" s="232">
        <f t="shared" si="41"/>
        <v>147.43166666666667</v>
      </c>
      <c r="AB49" s="224"/>
      <c r="AC49" s="233">
        <f t="shared" si="42"/>
        <v>0.85056730769230771</v>
      </c>
    </row>
    <row r="50" spans="1:30" ht="33.75" customHeight="1" x14ac:dyDescent="0.25">
      <c r="A50" s="7"/>
      <c r="B50" s="438" t="s">
        <v>118</v>
      </c>
      <c r="C50" s="439"/>
      <c r="D50" s="438" t="s">
        <v>119</v>
      </c>
      <c r="E50" s="439"/>
      <c r="F50" s="7" t="s">
        <v>50</v>
      </c>
      <c r="G50" s="11"/>
      <c r="H50" s="440"/>
      <c r="I50" s="441"/>
      <c r="J50" s="438" t="s">
        <v>75</v>
      </c>
      <c r="K50" s="439"/>
      <c r="L50" s="438" t="s">
        <v>66</v>
      </c>
      <c r="M50" s="439"/>
      <c r="N50" s="9"/>
      <c r="O50" s="285">
        <v>182.9</v>
      </c>
      <c r="P50" s="165">
        <f>'Aug 23'!J31</f>
        <v>191.98</v>
      </c>
      <c r="Q50" s="165">
        <v>171.8</v>
      </c>
      <c r="R50" s="165">
        <v>177.39</v>
      </c>
      <c r="S50" s="165">
        <f>'Nov 2023'!J29</f>
        <v>176.8</v>
      </c>
      <c r="T50" s="165">
        <f>'Dec 2023'!J29</f>
        <v>185.13</v>
      </c>
      <c r="U50" s="165">
        <v>186.56</v>
      </c>
      <c r="V50" s="165">
        <v>171.73</v>
      </c>
      <c r="W50" s="165">
        <f>'March 2024'!J30</f>
        <v>170.34</v>
      </c>
      <c r="X50" s="165">
        <v>175.07</v>
      </c>
      <c r="Y50" s="165">
        <v>194.42</v>
      </c>
      <c r="Z50" s="165">
        <v>172.09</v>
      </c>
      <c r="AA50" s="232">
        <f t="shared" si="41"/>
        <v>179.68416666666667</v>
      </c>
      <c r="AB50" s="234"/>
      <c r="AC50" s="233">
        <f t="shared" si="42"/>
        <v>1.0366394230769231</v>
      </c>
    </row>
    <row r="51" spans="1:30" ht="37.5" customHeight="1" x14ac:dyDescent="0.25">
      <c r="A51" s="7"/>
      <c r="B51" s="438" t="s">
        <v>120</v>
      </c>
      <c r="C51" s="439"/>
      <c r="D51" s="438" t="s">
        <v>77</v>
      </c>
      <c r="E51" s="439"/>
      <c r="F51" s="9"/>
      <c r="G51" s="14"/>
      <c r="H51" s="440"/>
      <c r="I51" s="441"/>
      <c r="J51" s="440" t="s">
        <v>86</v>
      </c>
      <c r="K51" s="441"/>
      <c r="L51" s="438" t="s">
        <v>52</v>
      </c>
      <c r="M51" s="439"/>
      <c r="N51" s="9"/>
      <c r="O51" s="285">
        <v>68.3</v>
      </c>
      <c r="P51" s="165">
        <f>'Aug 23'!J32</f>
        <v>87.66</v>
      </c>
      <c r="Q51" s="165">
        <v>74.680000000000007</v>
      </c>
      <c r="R51" s="165">
        <v>86.98</v>
      </c>
      <c r="S51" s="165">
        <f>'Nov 2023'!J30</f>
        <v>77.680000000000007</v>
      </c>
      <c r="T51" s="165">
        <f>'Dec 2023'!J30</f>
        <v>69.8</v>
      </c>
      <c r="U51" s="165">
        <v>78.34</v>
      </c>
      <c r="V51" s="165">
        <v>70.72</v>
      </c>
      <c r="W51" s="165">
        <f>'March 2024'!J31</f>
        <v>68.849999999999994</v>
      </c>
      <c r="X51" s="165">
        <v>57.16</v>
      </c>
      <c r="Y51" s="165">
        <v>63.92</v>
      </c>
      <c r="Z51" s="165">
        <v>52.13</v>
      </c>
      <c r="AA51" s="232">
        <f t="shared" si="41"/>
        <v>71.351666666666674</v>
      </c>
      <c r="AB51" s="234"/>
      <c r="AC51" s="233">
        <f t="shared" si="42"/>
        <v>0.41164423076923079</v>
      </c>
    </row>
    <row r="52" spans="1:30" ht="37.5" customHeight="1" x14ac:dyDescent="0.25">
      <c r="A52" s="7"/>
      <c r="B52" s="11" t="s">
        <v>763</v>
      </c>
      <c r="C52" s="13"/>
      <c r="D52" s="11" t="s">
        <v>764</v>
      </c>
      <c r="E52" s="13"/>
      <c r="F52" s="9"/>
      <c r="G52" s="34">
        <v>45189</v>
      </c>
      <c r="H52" s="14"/>
      <c r="I52" s="15"/>
      <c r="J52" s="14" t="s">
        <v>539</v>
      </c>
      <c r="K52" s="15"/>
      <c r="L52" s="438" t="s">
        <v>52</v>
      </c>
      <c r="M52" s="449"/>
      <c r="N52" s="9"/>
      <c r="O52" s="285"/>
      <c r="P52" s="165"/>
      <c r="Q52" s="165">
        <v>64.849999999999994</v>
      </c>
      <c r="R52" s="165">
        <v>176.83</v>
      </c>
      <c r="S52" s="165">
        <f>'Nov 2023'!J31</f>
        <v>178.99</v>
      </c>
      <c r="T52" s="165">
        <f>'Dec 2023'!J31</f>
        <v>169.81</v>
      </c>
      <c r="U52" s="165">
        <v>163.28</v>
      </c>
      <c r="V52" s="165">
        <v>176.56</v>
      </c>
      <c r="W52" s="165">
        <f>'March 2024'!J32</f>
        <v>168.47</v>
      </c>
      <c r="X52" s="165">
        <v>176.49</v>
      </c>
      <c r="Y52" s="165">
        <v>182.56</v>
      </c>
      <c r="Z52" s="165">
        <v>163.04</v>
      </c>
      <c r="AA52" s="232">
        <f>SUM(O52:Z52)/10</f>
        <v>162.08799999999999</v>
      </c>
      <c r="AB52" s="234"/>
      <c r="AC52" s="233">
        <f t="shared" si="42"/>
        <v>0.93512307692307695</v>
      </c>
    </row>
    <row r="53" spans="1:30" ht="21" customHeight="1" x14ac:dyDescent="0.25">
      <c r="A53" s="7"/>
      <c r="B53" s="438" t="s">
        <v>123</v>
      </c>
      <c r="C53" s="439"/>
      <c r="D53" s="438" t="s">
        <v>124</v>
      </c>
      <c r="E53" s="439"/>
      <c r="F53" s="7" t="s">
        <v>125</v>
      </c>
      <c r="G53" s="11"/>
      <c r="H53" s="440"/>
      <c r="I53" s="441"/>
      <c r="J53" s="440" t="s">
        <v>545</v>
      </c>
      <c r="K53" s="441"/>
      <c r="L53" s="438" t="s">
        <v>52</v>
      </c>
      <c r="M53" s="439"/>
      <c r="N53" s="9"/>
      <c r="O53" s="285">
        <v>89.64</v>
      </c>
      <c r="P53" s="165">
        <f>'Aug 23'!J33</f>
        <v>100.78</v>
      </c>
      <c r="Q53" s="165">
        <v>82.79</v>
      </c>
      <c r="R53" s="165">
        <v>88.74</v>
      </c>
      <c r="S53" s="165">
        <f>'Nov 2023'!J32</f>
        <v>135.34</v>
      </c>
      <c r="T53" s="165">
        <f>'Dec 2023'!J32</f>
        <v>79.98</v>
      </c>
      <c r="U53" s="165">
        <v>80.72</v>
      </c>
      <c r="V53" s="165">
        <v>84.87</v>
      </c>
      <c r="W53" s="165">
        <f>'March 2024'!J33</f>
        <v>69.31</v>
      </c>
      <c r="X53" s="165">
        <v>90.25</v>
      </c>
      <c r="Y53" s="165">
        <v>86.31</v>
      </c>
      <c r="Z53" s="165">
        <v>71.8</v>
      </c>
      <c r="AA53" s="232">
        <f t="shared" si="41"/>
        <v>88.377499999999998</v>
      </c>
      <c r="AB53" s="234"/>
      <c r="AC53" s="233">
        <f t="shared" si="42"/>
        <v>0.50987019230769226</v>
      </c>
    </row>
    <row r="54" spans="1:30" ht="21" customHeight="1" x14ac:dyDescent="0.25">
      <c r="A54" s="7"/>
      <c r="B54" s="11" t="s">
        <v>646</v>
      </c>
      <c r="C54" s="13"/>
      <c r="D54" s="11" t="s">
        <v>647</v>
      </c>
      <c r="E54" s="13"/>
      <c r="F54" s="7"/>
      <c r="G54" s="33">
        <v>44468</v>
      </c>
      <c r="H54" s="34">
        <v>45387</v>
      </c>
      <c r="I54" s="15"/>
      <c r="J54" s="14" t="s">
        <v>86</v>
      </c>
      <c r="K54" s="15"/>
      <c r="L54" s="438" t="s">
        <v>52</v>
      </c>
      <c r="M54" s="449"/>
      <c r="N54" s="9"/>
      <c r="O54" s="285">
        <v>49.04</v>
      </c>
      <c r="P54" s="165">
        <f>'Aug 23'!J34</f>
        <v>77.94</v>
      </c>
      <c r="Q54" s="165">
        <v>57.14</v>
      </c>
      <c r="R54" s="165">
        <v>58.34</v>
      </c>
      <c r="S54" s="165">
        <f>'Nov 2023'!J33</f>
        <v>61.25</v>
      </c>
      <c r="T54" s="165">
        <f>'Dec 2023'!J33</f>
        <v>66.569999999999993</v>
      </c>
      <c r="U54" s="165">
        <v>58.95</v>
      </c>
      <c r="V54" s="165">
        <v>57.44</v>
      </c>
      <c r="W54" s="165">
        <f>'March 2024'!J34</f>
        <v>62.56</v>
      </c>
      <c r="X54" s="165">
        <v>22.47</v>
      </c>
      <c r="Y54" s="165">
        <v>0</v>
      </c>
      <c r="Z54" s="165">
        <v>0</v>
      </c>
      <c r="AA54" s="232">
        <f t="shared" si="41"/>
        <v>47.641666666666673</v>
      </c>
      <c r="AB54" s="234"/>
      <c r="AC54" s="233">
        <f t="shared" si="42"/>
        <v>0.27485576923076926</v>
      </c>
    </row>
    <row r="55" spans="1:30" ht="21" customHeight="1" x14ac:dyDescent="0.25">
      <c r="A55" s="7"/>
      <c r="B55" s="11" t="s">
        <v>435</v>
      </c>
      <c r="C55" s="13"/>
      <c r="D55" s="11" t="s">
        <v>438</v>
      </c>
      <c r="E55" s="13"/>
      <c r="F55" s="7"/>
      <c r="G55" s="33">
        <v>43778</v>
      </c>
      <c r="H55" s="14"/>
      <c r="I55" s="15"/>
      <c r="J55" s="98" t="s">
        <v>86</v>
      </c>
      <c r="K55" s="15"/>
      <c r="L55" s="438" t="s">
        <v>52</v>
      </c>
      <c r="M55" s="449"/>
      <c r="N55" s="9"/>
      <c r="O55" s="285">
        <v>115.7</v>
      </c>
      <c r="P55" s="165">
        <f>'Aug 23'!J35</f>
        <v>123.12</v>
      </c>
      <c r="Q55" s="165">
        <v>107.15</v>
      </c>
      <c r="R55" s="165">
        <v>122.18</v>
      </c>
      <c r="S55" s="165">
        <f>'Nov 2023'!J34</f>
        <v>106.36</v>
      </c>
      <c r="T55" s="165">
        <f>'Dec 2023'!J34</f>
        <v>102.02</v>
      </c>
      <c r="U55" s="165">
        <v>123.38</v>
      </c>
      <c r="V55" s="165">
        <v>102.5</v>
      </c>
      <c r="W55" s="165">
        <f>'March 2024'!J35</f>
        <v>100.13</v>
      </c>
      <c r="X55" s="165">
        <v>118.33</v>
      </c>
      <c r="Y55" s="165">
        <v>111.21</v>
      </c>
      <c r="Z55" s="165">
        <v>102.04</v>
      </c>
      <c r="AA55" s="232">
        <f t="shared" si="41"/>
        <v>111.17666666666666</v>
      </c>
      <c r="AB55" s="234"/>
      <c r="AC55" s="233">
        <f t="shared" si="42"/>
        <v>0.64140384615384605</v>
      </c>
    </row>
    <row r="56" spans="1:30" ht="21" customHeight="1" x14ac:dyDescent="0.25">
      <c r="A56" s="7"/>
      <c r="B56" s="438" t="s">
        <v>126</v>
      </c>
      <c r="C56" s="439"/>
      <c r="D56" s="438" t="s">
        <v>127</v>
      </c>
      <c r="E56" s="439"/>
      <c r="F56" s="7" t="s">
        <v>38</v>
      </c>
      <c r="G56" s="11"/>
      <c r="H56" s="440"/>
      <c r="I56" s="441"/>
      <c r="J56" s="440" t="s">
        <v>545</v>
      </c>
      <c r="K56" s="441"/>
      <c r="L56" s="438" t="s">
        <v>52</v>
      </c>
      <c r="M56" s="439"/>
      <c r="N56" s="9"/>
      <c r="O56" s="285">
        <v>95.26</v>
      </c>
      <c r="P56" s="165">
        <f>'Aug 23'!J36</f>
        <v>152.61000000000001</v>
      </c>
      <c r="Q56" s="165">
        <v>135.87</v>
      </c>
      <c r="R56" s="165">
        <v>137.47</v>
      </c>
      <c r="S56" s="165">
        <f>'Nov 2023'!J35</f>
        <v>160.6</v>
      </c>
      <c r="T56" s="165">
        <f>'Dec 2023'!J35</f>
        <v>116.17</v>
      </c>
      <c r="U56" s="165">
        <v>140.01</v>
      </c>
      <c r="V56" s="165">
        <v>122.87</v>
      </c>
      <c r="W56" s="165">
        <f>'March 2024'!J36</f>
        <v>133.09</v>
      </c>
      <c r="X56" s="165">
        <v>148.02000000000001</v>
      </c>
      <c r="Y56" s="165">
        <v>143.66999999999999</v>
      </c>
      <c r="Z56" s="165">
        <v>120.97</v>
      </c>
      <c r="AA56" s="232">
        <f t="shared" si="41"/>
        <v>133.88416666666669</v>
      </c>
      <c r="AB56" s="234"/>
      <c r="AC56" s="233">
        <f t="shared" si="42"/>
        <v>0.77240865384615387</v>
      </c>
    </row>
    <row r="57" spans="1:30" ht="21" customHeight="1" x14ac:dyDescent="0.25">
      <c r="A57" s="7"/>
      <c r="B57" s="11" t="s">
        <v>705</v>
      </c>
      <c r="C57" s="13"/>
      <c r="D57" s="11" t="s">
        <v>706</v>
      </c>
      <c r="E57" s="13"/>
      <c r="F57" s="7" t="s">
        <v>55</v>
      </c>
      <c r="G57" s="33">
        <v>44838</v>
      </c>
      <c r="H57" s="34">
        <v>45139</v>
      </c>
      <c r="I57" s="15"/>
      <c r="J57" s="14" t="s">
        <v>539</v>
      </c>
      <c r="K57" s="15"/>
      <c r="L57" s="438" t="s">
        <v>707</v>
      </c>
      <c r="M57" s="449"/>
      <c r="N57" s="9"/>
      <c r="O57" s="285">
        <v>151.74</v>
      </c>
      <c r="P57" s="165">
        <v>8</v>
      </c>
      <c r="Q57" s="165">
        <v>0</v>
      </c>
      <c r="R57" s="165">
        <v>0</v>
      </c>
      <c r="S57" s="165">
        <v>0</v>
      </c>
      <c r="T57" s="165">
        <v>0</v>
      </c>
      <c r="U57" s="165">
        <v>0</v>
      </c>
      <c r="V57" s="165">
        <v>0</v>
      </c>
      <c r="W57" s="165">
        <v>0</v>
      </c>
      <c r="X57" s="165">
        <v>0</v>
      </c>
      <c r="Y57" s="165">
        <v>0</v>
      </c>
      <c r="Z57" s="165">
        <v>0</v>
      </c>
      <c r="AA57" s="232">
        <f t="shared" si="41"/>
        <v>13.311666666666667</v>
      </c>
      <c r="AB57" s="234"/>
      <c r="AC57" s="233">
        <f t="shared" si="42"/>
        <v>7.6798076923076927E-2</v>
      </c>
    </row>
    <row r="58" spans="1:30" ht="21" customHeight="1" x14ac:dyDescent="0.25">
      <c r="A58" s="7"/>
      <c r="B58" s="11" t="s">
        <v>761</v>
      </c>
      <c r="C58" s="13"/>
      <c r="D58" s="11" t="s">
        <v>762</v>
      </c>
      <c r="E58" s="13"/>
      <c r="F58" s="7"/>
      <c r="G58" s="33">
        <v>45175</v>
      </c>
      <c r="H58" s="34">
        <v>45380</v>
      </c>
      <c r="I58" s="15"/>
      <c r="J58" s="14" t="s">
        <v>539</v>
      </c>
      <c r="K58" s="15"/>
      <c r="L58" s="438" t="s">
        <v>52</v>
      </c>
      <c r="M58" s="449"/>
      <c r="N58" s="9"/>
      <c r="O58" s="285"/>
      <c r="P58" s="165"/>
      <c r="Q58" s="165">
        <v>138.16</v>
      </c>
      <c r="R58" s="165">
        <v>147.1</v>
      </c>
      <c r="S58" s="165">
        <v>177.8</v>
      </c>
      <c r="T58" s="165">
        <f>'Dec 2023'!J36</f>
        <v>151.27000000000001</v>
      </c>
      <c r="U58" s="165">
        <v>168.69</v>
      </c>
      <c r="V58" s="165">
        <v>166.2</v>
      </c>
      <c r="W58" s="165">
        <v>162.19999999999999</v>
      </c>
      <c r="X58" s="165">
        <v>0</v>
      </c>
      <c r="Y58" s="165">
        <v>0</v>
      </c>
      <c r="Z58" s="165">
        <v>0</v>
      </c>
      <c r="AA58" s="232">
        <f t="shared" si="41"/>
        <v>92.618333333333339</v>
      </c>
      <c r="AB58" s="234"/>
      <c r="AC58" s="233">
        <f t="shared" si="42"/>
        <v>0.5343365384615385</v>
      </c>
    </row>
    <row r="59" spans="1:30" ht="21" customHeight="1" x14ac:dyDescent="0.25">
      <c r="A59" s="7"/>
      <c r="B59" s="438" t="s">
        <v>134</v>
      </c>
      <c r="C59" s="439"/>
      <c r="D59" s="438" t="s">
        <v>135</v>
      </c>
      <c r="E59" s="439"/>
      <c r="F59" s="9"/>
      <c r="G59" s="14"/>
      <c r="H59" s="440"/>
      <c r="I59" s="441"/>
      <c r="J59" s="440" t="s">
        <v>545</v>
      </c>
      <c r="K59" s="441"/>
      <c r="L59" s="438" t="s">
        <v>52</v>
      </c>
      <c r="M59" s="439"/>
      <c r="N59" s="9"/>
      <c r="O59" s="285">
        <v>110.61</v>
      </c>
      <c r="P59" s="165">
        <f>'Aug 23'!J38</f>
        <v>135.66999999999999</v>
      </c>
      <c r="Q59" s="165">
        <v>111.6</v>
      </c>
      <c r="R59" s="165">
        <v>113.91</v>
      </c>
      <c r="S59" s="165">
        <f>'Nov 2023'!J37</f>
        <v>0</v>
      </c>
      <c r="T59" s="165">
        <f>'Dec 2023'!J38</f>
        <v>112.29</v>
      </c>
      <c r="U59" s="165">
        <v>131.11000000000001</v>
      </c>
      <c r="V59" s="165">
        <v>120.29</v>
      </c>
      <c r="W59" s="165">
        <f>'March 2024'!J38</f>
        <v>118.76</v>
      </c>
      <c r="X59" s="165">
        <v>117.76</v>
      </c>
      <c r="Y59" s="165">
        <v>127.63</v>
      </c>
      <c r="Z59" s="165">
        <v>108.5</v>
      </c>
      <c r="AA59" s="232">
        <f t="shared" si="41"/>
        <v>109.01083333333334</v>
      </c>
      <c r="AB59" s="234"/>
      <c r="AC59" s="233">
        <f t="shared" si="42"/>
        <v>0.62890865384615391</v>
      </c>
    </row>
    <row r="60" spans="1:30" ht="39" customHeight="1" x14ac:dyDescent="0.25">
      <c r="A60" s="7"/>
      <c r="B60" s="438" t="s">
        <v>56</v>
      </c>
      <c r="C60" s="439"/>
      <c r="D60" s="438" t="s">
        <v>136</v>
      </c>
      <c r="E60" s="439"/>
      <c r="F60" s="9"/>
      <c r="G60" s="14"/>
      <c r="H60" s="440"/>
      <c r="I60" s="441"/>
      <c r="J60" s="440" t="s">
        <v>545</v>
      </c>
      <c r="K60" s="441"/>
      <c r="L60" s="438" t="s">
        <v>61</v>
      </c>
      <c r="M60" s="439"/>
      <c r="N60" s="9"/>
      <c r="O60" s="285">
        <v>20</v>
      </c>
      <c r="P60" s="165">
        <f>'Aug 23'!J39</f>
        <v>15</v>
      </c>
      <c r="Q60" s="165">
        <v>16</v>
      </c>
      <c r="R60" s="165">
        <v>14</v>
      </c>
      <c r="S60" s="165">
        <f>'Nov 2023'!J39</f>
        <v>16</v>
      </c>
      <c r="T60" s="165">
        <f>'Dec 2023'!J39</f>
        <v>12</v>
      </c>
      <c r="U60" s="165">
        <v>18</v>
      </c>
      <c r="V60" s="165">
        <v>24</v>
      </c>
      <c r="W60" s="165">
        <f>'March 2024'!J39</f>
        <v>10</v>
      </c>
      <c r="X60" s="165">
        <v>19</v>
      </c>
      <c r="Y60" s="165">
        <v>18</v>
      </c>
      <c r="Z60" s="165">
        <v>12</v>
      </c>
      <c r="AA60" s="232">
        <f t="shared" si="41"/>
        <v>16.166666666666668</v>
      </c>
      <c r="AB60" s="234"/>
      <c r="AC60" s="233">
        <f t="shared" si="42"/>
        <v>9.3269230769230771E-2</v>
      </c>
    </row>
    <row r="61" spans="1:30" ht="32.25" customHeight="1" x14ac:dyDescent="0.25">
      <c r="A61" s="7"/>
      <c r="B61" s="438" t="s">
        <v>137</v>
      </c>
      <c r="C61" s="439"/>
      <c r="D61" s="438" t="s">
        <v>138</v>
      </c>
      <c r="E61" s="439"/>
      <c r="F61" s="9"/>
      <c r="G61" s="14"/>
      <c r="H61" s="447"/>
      <c r="I61" s="448"/>
      <c r="J61" s="1" t="s">
        <v>545</v>
      </c>
      <c r="L61" s="438" t="s">
        <v>66</v>
      </c>
      <c r="M61" s="439"/>
      <c r="N61" s="9"/>
      <c r="O61" s="285">
        <v>117.79</v>
      </c>
      <c r="P61" s="165">
        <f>'Aug 23'!J40</f>
        <v>138.4</v>
      </c>
      <c r="Q61" s="165">
        <v>131.49</v>
      </c>
      <c r="R61" s="165">
        <v>140.46</v>
      </c>
      <c r="S61" s="165">
        <f>'Nov 2023'!J40</f>
        <v>132.15</v>
      </c>
      <c r="T61" s="165">
        <f>'Dec 2023'!J40</f>
        <v>127.58</v>
      </c>
      <c r="U61" s="165">
        <v>87.95</v>
      </c>
      <c r="V61" s="165">
        <v>126.92</v>
      </c>
      <c r="W61" s="165">
        <f>'March 2024'!J40</f>
        <v>140.71</v>
      </c>
      <c r="X61" s="165">
        <v>158.69999999999999</v>
      </c>
      <c r="Y61" s="165">
        <v>159.36000000000001</v>
      </c>
      <c r="Z61" s="165">
        <v>141.61000000000001</v>
      </c>
      <c r="AA61" s="232">
        <f t="shared" si="41"/>
        <v>133.59333333333336</v>
      </c>
      <c r="AB61" s="234"/>
      <c r="AC61" s="233">
        <f t="shared" si="42"/>
        <v>0.77073076923076944</v>
      </c>
      <c r="AD61" s="126"/>
    </row>
    <row r="62" spans="1:30" ht="31.5" customHeight="1" x14ac:dyDescent="0.25">
      <c r="A62" s="7"/>
      <c r="B62" s="438" t="s">
        <v>141</v>
      </c>
      <c r="C62" s="439"/>
      <c r="D62" s="438" t="s">
        <v>142</v>
      </c>
      <c r="E62" s="439"/>
      <c r="F62" s="9"/>
      <c r="G62" s="14"/>
      <c r="H62" s="440"/>
      <c r="I62" s="441"/>
      <c r="J62" s="440" t="s">
        <v>545</v>
      </c>
      <c r="K62" s="441"/>
      <c r="L62" s="438" t="s">
        <v>52</v>
      </c>
      <c r="M62" s="439"/>
      <c r="N62" s="9"/>
      <c r="O62" s="285">
        <v>174.47</v>
      </c>
      <c r="P62" s="165">
        <f>'Aug 23'!J42</f>
        <v>195.4</v>
      </c>
      <c r="Q62" s="165">
        <v>171.97</v>
      </c>
      <c r="R62" s="165">
        <v>186.31</v>
      </c>
      <c r="S62" s="165">
        <f>'Nov 2023'!J41</f>
        <v>0</v>
      </c>
      <c r="T62" s="165">
        <f>'Dec 2023'!J42</f>
        <v>159.46</v>
      </c>
      <c r="U62" s="165">
        <v>194.98</v>
      </c>
      <c r="V62" s="165">
        <v>164.71</v>
      </c>
      <c r="W62" s="165">
        <f>'March 2024'!J42</f>
        <v>170.92</v>
      </c>
      <c r="X62" s="165">
        <v>166.45</v>
      </c>
      <c r="Y62" s="165">
        <v>187.15</v>
      </c>
      <c r="Z62" s="165">
        <v>161.21</v>
      </c>
      <c r="AA62" s="232">
        <f t="shared" si="41"/>
        <v>161.08583333333337</v>
      </c>
      <c r="AB62" s="234"/>
      <c r="AC62" s="233">
        <f t="shared" si="42"/>
        <v>0.92934134615384634</v>
      </c>
    </row>
    <row r="63" spans="1:30" ht="26.25" customHeight="1" x14ac:dyDescent="0.25">
      <c r="A63" s="442" t="s">
        <v>423</v>
      </c>
      <c r="B63" s="443"/>
      <c r="C63" s="444"/>
      <c r="D63" s="445"/>
      <c r="E63" s="446"/>
      <c r="F63" s="109"/>
      <c r="G63" s="110"/>
      <c r="H63" s="445"/>
      <c r="I63" s="446"/>
      <c r="J63" s="445"/>
      <c r="K63" s="446"/>
      <c r="L63" s="445"/>
      <c r="M63" s="446"/>
      <c r="N63" s="109"/>
      <c r="O63" s="284">
        <f t="shared" ref="O63:AA63" si="43">SUM(O27:O62)</f>
        <v>3791.17</v>
      </c>
      <c r="P63" s="167">
        <f t="shared" si="43"/>
        <v>4087.3100000000009</v>
      </c>
      <c r="Q63" s="167">
        <f t="shared" si="43"/>
        <v>3830.1199999999994</v>
      </c>
      <c r="R63" s="167">
        <f t="shared" si="43"/>
        <v>4181.16</v>
      </c>
      <c r="S63" s="297">
        <f>'Nov 2023'!J43</f>
        <v>4219.4000000000005</v>
      </c>
      <c r="T63" s="167">
        <f t="shared" si="43"/>
        <v>3899.3300000000004</v>
      </c>
      <c r="U63" s="167">
        <f t="shared" si="43"/>
        <v>4250.4899999999989</v>
      </c>
      <c r="V63" s="167">
        <f t="shared" si="43"/>
        <v>4024.5799999999995</v>
      </c>
      <c r="W63" s="167">
        <f t="shared" si="43"/>
        <v>3849.5600000000004</v>
      </c>
      <c r="X63" s="167">
        <f t="shared" si="43"/>
        <v>4135.07</v>
      </c>
      <c r="Y63" s="167">
        <f t="shared" si="43"/>
        <v>4240.16</v>
      </c>
      <c r="Z63" s="167">
        <f t="shared" si="43"/>
        <v>3750.55</v>
      </c>
      <c r="AA63" s="228">
        <f t="shared" si="43"/>
        <v>4302.0318888888887</v>
      </c>
      <c r="AB63" s="436"/>
      <c r="AC63" s="437"/>
    </row>
    <row r="64" spans="1:30" ht="24" customHeight="1" x14ac:dyDescent="0.2">
      <c r="A64" s="111" t="s">
        <v>425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68">
        <f t="shared" ref="O64:Z64" si="44">O63*12/2080</f>
        <v>21.872134615384617</v>
      </c>
      <c r="P64" s="168">
        <f t="shared" si="44"/>
        <v>23.580634615384618</v>
      </c>
      <c r="Q64" s="168">
        <f t="shared" si="44"/>
        <v>22.096846153846151</v>
      </c>
      <c r="R64" s="168">
        <f t="shared" si="44"/>
        <v>24.122076923076921</v>
      </c>
      <c r="S64" s="168">
        <f t="shared" si="44"/>
        <v>24.34269230769231</v>
      </c>
      <c r="T64" s="168">
        <f t="shared" si="44"/>
        <v>22.496134615384619</v>
      </c>
      <c r="U64" s="168">
        <f t="shared" si="44"/>
        <v>24.522057692307687</v>
      </c>
      <c r="V64" s="168">
        <f t="shared" si="44"/>
        <v>23.218730769230767</v>
      </c>
      <c r="W64" s="168">
        <f t="shared" si="44"/>
        <v>22.209</v>
      </c>
      <c r="X64" s="168">
        <f t="shared" si="44"/>
        <v>23.856173076923074</v>
      </c>
      <c r="Y64" s="168">
        <f t="shared" si="44"/>
        <v>24.462461538461536</v>
      </c>
      <c r="Z64" s="168">
        <f t="shared" si="44"/>
        <v>21.637788461538463</v>
      </c>
      <c r="AA64" s="168"/>
      <c r="AB64" s="227"/>
      <c r="AC64" s="235">
        <f>SUM(AC27:AC62)</f>
        <v>24.819414743589736</v>
      </c>
    </row>
    <row r="65" spans="1:31" ht="15.75" customHeight="1" x14ac:dyDescent="0.2">
      <c r="A65" s="84" t="s">
        <v>144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169">
        <f t="shared" ref="O65:Z65" si="45">O64+O23</f>
        <v>31.447134615384616</v>
      </c>
      <c r="P65" s="169">
        <f t="shared" si="45"/>
        <v>33.155634615384614</v>
      </c>
      <c r="Q65" s="169">
        <f t="shared" si="45"/>
        <v>31.67184615384615</v>
      </c>
      <c r="R65" s="169">
        <f t="shared" si="45"/>
        <v>33.797076923076922</v>
      </c>
      <c r="S65" s="169">
        <f t="shared" si="45"/>
        <v>34.017692307692315</v>
      </c>
      <c r="T65" s="169">
        <f t="shared" si="45"/>
        <v>32.171134615384616</v>
      </c>
      <c r="U65" s="169">
        <f t="shared" si="45"/>
        <v>34.197057692307688</v>
      </c>
      <c r="V65" s="169">
        <f t="shared" si="45"/>
        <v>32.893730769230771</v>
      </c>
      <c r="W65" s="169">
        <f t="shared" si="45"/>
        <v>32.884</v>
      </c>
      <c r="X65" s="169">
        <f t="shared" si="45"/>
        <v>34.531173076923075</v>
      </c>
      <c r="Y65" s="169">
        <f t="shared" si="45"/>
        <v>34.137461538461537</v>
      </c>
      <c r="Z65" s="169">
        <f t="shared" si="45"/>
        <v>31.212788461538462</v>
      </c>
      <c r="AA65" s="169"/>
      <c r="AB65" s="183"/>
      <c r="AC65" s="183">
        <f>AC64+AC23</f>
        <v>34.461081410256398</v>
      </c>
    </row>
    <row r="68" spans="1:31" s="220" customFormat="1" x14ac:dyDescent="0.2">
      <c r="A68" s="15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S68" s="1"/>
      <c r="T68" s="1"/>
      <c r="U68" s="1"/>
      <c r="V68" s="1"/>
      <c r="W68" s="1"/>
      <c r="X68" s="1"/>
      <c r="Y68" s="1"/>
      <c r="Z68" s="126"/>
      <c r="AD68" s="1"/>
      <c r="AE68" s="1"/>
    </row>
    <row r="115" ht="21" customHeight="1" x14ac:dyDescent="0.2"/>
  </sheetData>
  <mergeCells count="175">
    <mergeCell ref="AB63:AC63"/>
    <mergeCell ref="B62:C62"/>
    <mergeCell ref="D62:E62"/>
    <mergeCell ref="H62:I62"/>
    <mergeCell ref="J62:K62"/>
    <mergeCell ref="L62:M62"/>
    <mergeCell ref="A63:C63"/>
    <mergeCell ref="D63:E63"/>
    <mergeCell ref="H63:I63"/>
    <mergeCell ref="J63:K63"/>
    <mergeCell ref="L63:M63"/>
    <mergeCell ref="B60:C60"/>
    <mergeCell ref="D60:E60"/>
    <mergeCell ref="H60:I60"/>
    <mergeCell ref="J60:K60"/>
    <mergeCell ref="L60:M60"/>
    <mergeCell ref="B61:C61"/>
    <mergeCell ref="D61:E61"/>
    <mergeCell ref="H61:I61"/>
    <mergeCell ref="L61:M61"/>
    <mergeCell ref="L57:M57"/>
    <mergeCell ref="B59:C59"/>
    <mergeCell ref="D59:E59"/>
    <mergeCell ref="H59:I59"/>
    <mergeCell ref="J59:K59"/>
    <mergeCell ref="L59:M59"/>
    <mergeCell ref="L54:M54"/>
    <mergeCell ref="L55:M55"/>
    <mergeCell ref="B56:C56"/>
    <mergeCell ref="D56:E56"/>
    <mergeCell ref="H56:I56"/>
    <mergeCell ref="J56:K56"/>
    <mergeCell ref="L56:M56"/>
    <mergeCell ref="L58:M58"/>
    <mergeCell ref="B53:C53"/>
    <mergeCell ref="D53:E53"/>
    <mergeCell ref="H53:I53"/>
    <mergeCell ref="J53:K53"/>
    <mergeCell ref="L53:M53"/>
    <mergeCell ref="B51:C51"/>
    <mergeCell ref="D51:E51"/>
    <mergeCell ref="H51:I51"/>
    <mergeCell ref="J51:K51"/>
    <mergeCell ref="L51:M51"/>
    <mergeCell ref="L52:M52"/>
    <mergeCell ref="L49:M49"/>
    <mergeCell ref="B50:C50"/>
    <mergeCell ref="D50:E50"/>
    <mergeCell ref="H50:I50"/>
    <mergeCell ref="J50:K50"/>
    <mergeCell ref="L50:M50"/>
    <mergeCell ref="B47:C47"/>
    <mergeCell ref="D47:E47"/>
    <mergeCell ref="H47:I47"/>
    <mergeCell ref="J47:K47"/>
    <mergeCell ref="L47:M47"/>
    <mergeCell ref="L48:M48"/>
    <mergeCell ref="L45:M45"/>
    <mergeCell ref="L46:M46"/>
    <mergeCell ref="B43:C43"/>
    <mergeCell ref="D43:E43"/>
    <mergeCell ref="H43:I43"/>
    <mergeCell ref="J43:K43"/>
    <mergeCell ref="L43:M43"/>
    <mergeCell ref="L44:M44"/>
    <mergeCell ref="B42:C42"/>
    <mergeCell ref="D42:E42"/>
    <mergeCell ref="H42:I42"/>
    <mergeCell ref="J42:K42"/>
    <mergeCell ref="L42:M42"/>
    <mergeCell ref="L39:M39"/>
    <mergeCell ref="B41:C41"/>
    <mergeCell ref="D41:E41"/>
    <mergeCell ref="H41:I41"/>
    <mergeCell ref="J41:K41"/>
    <mergeCell ref="L41:M41"/>
    <mergeCell ref="B35:C35"/>
    <mergeCell ref="D35:E35"/>
    <mergeCell ref="H35:I35"/>
    <mergeCell ref="J35:K35"/>
    <mergeCell ref="L35:M35"/>
    <mergeCell ref="L36:M36"/>
    <mergeCell ref="L37:M37"/>
    <mergeCell ref="L38:M38"/>
    <mergeCell ref="L40:M40"/>
    <mergeCell ref="B33:C33"/>
    <mergeCell ref="D33:E33"/>
    <mergeCell ref="H33:I33"/>
    <mergeCell ref="J33:K33"/>
    <mergeCell ref="L33:M33"/>
    <mergeCell ref="L34:M34"/>
    <mergeCell ref="L31:M31"/>
    <mergeCell ref="B32:C32"/>
    <mergeCell ref="D32:E32"/>
    <mergeCell ref="H32:I32"/>
    <mergeCell ref="J32:K32"/>
    <mergeCell ref="L32:M32"/>
    <mergeCell ref="L28:M28"/>
    <mergeCell ref="B29:C29"/>
    <mergeCell ref="D29:E29"/>
    <mergeCell ref="H29:I29"/>
    <mergeCell ref="J29:K29"/>
    <mergeCell ref="L29:M29"/>
    <mergeCell ref="B30:C30"/>
    <mergeCell ref="D30:E30"/>
    <mergeCell ref="H30:I30"/>
    <mergeCell ref="J30:K30"/>
    <mergeCell ref="L30:M30"/>
    <mergeCell ref="A23:C23"/>
    <mergeCell ref="D23:E23"/>
    <mergeCell ref="H23:I23"/>
    <mergeCell ref="J23:K23"/>
    <mergeCell ref="L23:M23"/>
    <mergeCell ref="L27:M27"/>
    <mergeCell ref="B21:C21"/>
    <mergeCell ref="D21:E21"/>
    <mergeCell ref="H21:I21"/>
    <mergeCell ref="J21:K21"/>
    <mergeCell ref="L21:M21"/>
    <mergeCell ref="A22:C22"/>
    <mergeCell ref="A17:C17"/>
    <mergeCell ref="B20:C20"/>
    <mergeCell ref="D20:E20"/>
    <mergeCell ref="H20:I20"/>
    <mergeCell ref="J20:K20"/>
    <mergeCell ref="L20:M20"/>
    <mergeCell ref="A12:C12"/>
    <mergeCell ref="L14:M14"/>
    <mergeCell ref="B15:C15"/>
    <mergeCell ref="D15:E15"/>
    <mergeCell ref="H15:I15"/>
    <mergeCell ref="J15:K15"/>
    <mergeCell ref="L15:M15"/>
    <mergeCell ref="J11:K11"/>
    <mergeCell ref="L11:M11"/>
    <mergeCell ref="L8:M8"/>
    <mergeCell ref="B9:C9"/>
    <mergeCell ref="D9:E9"/>
    <mergeCell ref="H9:I9"/>
    <mergeCell ref="J9:K9"/>
    <mergeCell ref="L9:M9"/>
    <mergeCell ref="L16:M16"/>
    <mergeCell ref="B7:C7"/>
    <mergeCell ref="D7:E7"/>
    <mergeCell ref="H7:I7"/>
    <mergeCell ref="J7:K7"/>
    <mergeCell ref="L7:M7"/>
    <mergeCell ref="B10:C10"/>
    <mergeCell ref="D10:E10"/>
    <mergeCell ref="H10:I10"/>
    <mergeCell ref="J10:K10"/>
    <mergeCell ref="L10:M10"/>
    <mergeCell ref="AB2:AC2"/>
    <mergeCell ref="B3:C3"/>
    <mergeCell ref="D3:E3"/>
    <mergeCell ref="H3:I3"/>
    <mergeCell ref="J3:K3"/>
    <mergeCell ref="L3:M3"/>
    <mergeCell ref="AB3:AC3"/>
    <mergeCell ref="B6:C6"/>
    <mergeCell ref="D6:E6"/>
    <mergeCell ref="H6:I6"/>
    <mergeCell ref="J6:K6"/>
    <mergeCell ref="L6:M6"/>
    <mergeCell ref="A1:O1"/>
    <mergeCell ref="B2:C2"/>
    <mergeCell ref="D2:E2"/>
    <mergeCell ref="H2:I2"/>
    <mergeCell ref="J2:K2"/>
    <mergeCell ref="L2:M2"/>
    <mergeCell ref="B5:C5"/>
    <mergeCell ref="D5:E5"/>
    <mergeCell ref="H5:I5"/>
    <mergeCell ref="J5:K5"/>
    <mergeCell ref="L5:M5"/>
  </mergeCells>
  <pageMargins left="0.7" right="0.7" top="0.75" bottom="0.75" header="0.3" footer="0.3"/>
  <pageSetup fitToWidth="0" fitToHeight="0" orientation="portrait" verticalDpi="4294967295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2DCB-FDE7-4B7D-A1EE-4D5CC6356403}">
  <dimension ref="A1:AE114"/>
  <sheetViews>
    <sheetView workbookViewId="0">
      <pane xSplit="3" ySplit="3" topLeftCell="Y4" activePane="bottomRight" state="frozen"/>
      <selection pane="topRight" activeCell="D1" sqref="D1"/>
      <selection pane="bottomLeft" activeCell="A4" sqref="A4"/>
      <selection pane="bottomRight" activeCell="AA30" sqref="AA30"/>
    </sheetView>
  </sheetViews>
  <sheetFormatPr defaultColWidth="9.33203125" defaultRowHeight="15.75" x14ac:dyDescent="0.2"/>
  <cols>
    <col min="1" max="1" width="15.33203125" style="1" customWidth="1"/>
    <col min="2" max="2" width="11.83203125" style="1" customWidth="1"/>
    <col min="3" max="3" width="43" style="1" customWidth="1"/>
    <col min="4" max="4" width="20.83203125" style="1" customWidth="1"/>
    <col min="5" max="5" width="8.1640625" style="1" customWidth="1"/>
    <col min="6" max="7" width="18" style="1" customWidth="1"/>
    <col min="8" max="8" width="11.1640625" style="1" customWidth="1"/>
    <col min="9" max="9" width="10.1640625" style="1" customWidth="1"/>
    <col min="10" max="10" width="13.1640625" style="1" customWidth="1"/>
    <col min="11" max="11" width="6.83203125" style="1" customWidth="1"/>
    <col min="12" max="12" width="3.33203125" style="1" customWidth="1"/>
    <col min="13" max="13" width="13.33203125" style="1" customWidth="1"/>
    <col min="14" max="14" width="14.1640625" style="1" customWidth="1"/>
    <col min="15" max="15" width="31.33203125" style="1" customWidth="1"/>
    <col min="16" max="16" width="33.5" style="220" customWidth="1"/>
    <col min="17" max="17" width="34.5" style="220" customWidth="1"/>
    <col min="18" max="18" width="36.83203125" style="220" customWidth="1"/>
    <col min="19" max="26" width="36.83203125" style="1" customWidth="1"/>
    <col min="27" max="27" width="16" style="220" customWidth="1"/>
    <col min="28" max="28" width="9.33203125" style="220"/>
    <col min="29" max="29" width="13.83203125" style="220" customWidth="1"/>
    <col min="30" max="16384" width="9.33203125" style="1"/>
  </cols>
  <sheetData>
    <row r="1" spans="1:31" ht="57.6" customHeight="1" x14ac:dyDescent="0.2">
      <c r="A1" s="469" t="s">
        <v>670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31" ht="16.5" customHeight="1" x14ac:dyDescent="0.2">
      <c r="A2" s="2"/>
      <c r="B2" s="450"/>
      <c r="C2" s="471"/>
      <c r="D2" s="450"/>
      <c r="E2" s="471"/>
      <c r="F2" s="2"/>
      <c r="G2" s="29"/>
      <c r="H2" s="450"/>
      <c r="I2" s="471"/>
      <c r="J2" s="450"/>
      <c r="K2" s="471"/>
      <c r="L2" s="450"/>
      <c r="M2" s="471"/>
      <c r="N2" s="2"/>
      <c r="O2" s="89" t="s">
        <v>426</v>
      </c>
      <c r="P2" s="100" t="s">
        <v>431</v>
      </c>
      <c r="Q2" s="100" t="s">
        <v>431</v>
      </c>
      <c r="R2" s="100" t="s">
        <v>431</v>
      </c>
      <c r="S2" s="100" t="s">
        <v>431</v>
      </c>
      <c r="T2" s="100" t="s">
        <v>497</v>
      </c>
      <c r="U2" s="100" t="s">
        <v>431</v>
      </c>
      <c r="V2" s="100" t="s">
        <v>431</v>
      </c>
      <c r="W2" s="100" t="s">
        <v>431</v>
      </c>
      <c r="X2" s="100" t="s">
        <v>431</v>
      </c>
      <c r="Y2" s="100" t="s">
        <v>431</v>
      </c>
      <c r="Z2" s="100" t="s">
        <v>431</v>
      </c>
      <c r="AA2" s="223"/>
      <c r="AB2" s="463">
        <v>12</v>
      </c>
      <c r="AC2" s="464"/>
    </row>
    <row r="3" spans="1:31" ht="47.1" customHeight="1" x14ac:dyDescent="0.2">
      <c r="A3" s="209" t="s">
        <v>639</v>
      </c>
      <c r="B3" s="465" t="s">
        <v>2</v>
      </c>
      <c r="C3" s="466"/>
      <c r="D3" s="465" t="s">
        <v>3</v>
      </c>
      <c r="E3" s="466"/>
      <c r="F3" s="4" t="s">
        <v>151</v>
      </c>
      <c r="G3" s="30" t="s">
        <v>160</v>
      </c>
      <c r="H3" s="465" t="s">
        <v>4</v>
      </c>
      <c r="I3" s="466"/>
      <c r="J3" s="465" t="s">
        <v>5</v>
      </c>
      <c r="K3" s="466"/>
      <c r="L3" s="465" t="s">
        <v>6</v>
      </c>
      <c r="M3" s="466"/>
      <c r="N3" s="5" t="s">
        <v>7</v>
      </c>
      <c r="O3" s="4" t="s">
        <v>671</v>
      </c>
      <c r="P3" s="202" t="s">
        <v>672</v>
      </c>
      <c r="Q3" s="202" t="s">
        <v>673</v>
      </c>
      <c r="R3" s="202" t="s">
        <v>674</v>
      </c>
      <c r="S3" s="4" t="s">
        <v>675</v>
      </c>
      <c r="T3" s="30" t="s">
        <v>676</v>
      </c>
      <c r="U3" s="30" t="s">
        <v>677</v>
      </c>
      <c r="V3" s="30" t="s">
        <v>678</v>
      </c>
      <c r="W3" s="30" t="s">
        <v>679</v>
      </c>
      <c r="X3" s="30" t="s">
        <v>680</v>
      </c>
      <c r="Y3" s="30" t="s">
        <v>681</v>
      </c>
      <c r="Z3" s="30" t="s">
        <v>682</v>
      </c>
      <c r="AA3" s="32" t="s">
        <v>148</v>
      </c>
      <c r="AB3" s="467" t="s">
        <v>583</v>
      </c>
      <c r="AC3" s="468"/>
    </row>
    <row r="4" spans="1:31" ht="47.1" customHeight="1" x14ac:dyDescent="0.2">
      <c r="A4" s="208" t="s">
        <v>633</v>
      </c>
      <c r="B4" s="193"/>
      <c r="C4" s="144"/>
      <c r="D4" s="30"/>
      <c r="E4" s="144"/>
      <c r="F4" s="4"/>
      <c r="G4" s="30"/>
      <c r="H4" s="30"/>
      <c r="I4" s="144"/>
      <c r="J4" s="30"/>
      <c r="K4" s="144"/>
      <c r="L4" s="30"/>
      <c r="M4" s="144"/>
      <c r="N4" s="5"/>
      <c r="O4" s="4"/>
      <c r="P4" s="194"/>
      <c r="Q4" s="194"/>
      <c r="R4" s="194"/>
      <c r="S4" s="144"/>
      <c r="T4" s="193"/>
      <c r="U4" s="193"/>
      <c r="V4" s="193"/>
      <c r="W4" s="193"/>
      <c r="X4" s="193"/>
      <c r="Y4" s="193"/>
      <c r="Z4" s="193"/>
      <c r="AA4" s="199"/>
      <c r="AB4" s="200"/>
      <c r="AC4" s="201"/>
    </row>
    <row r="5" spans="1:31" ht="28.5" customHeight="1" x14ac:dyDescent="0.25">
      <c r="A5" s="207"/>
      <c r="B5" s="438" t="s">
        <v>18</v>
      </c>
      <c r="C5" s="439"/>
      <c r="D5" s="438" t="s">
        <v>19</v>
      </c>
      <c r="E5" s="439"/>
      <c r="F5" s="7" t="s">
        <v>20</v>
      </c>
      <c r="G5" s="11"/>
      <c r="H5" s="474">
        <v>44926</v>
      </c>
      <c r="I5" s="475"/>
      <c r="J5" s="438" t="s">
        <v>702</v>
      </c>
      <c r="K5" s="439"/>
      <c r="L5" s="438" t="s">
        <v>22</v>
      </c>
      <c r="M5" s="439"/>
      <c r="N5" s="8">
        <f>3.5/4</f>
        <v>0.875</v>
      </c>
      <c r="O5" s="8">
        <f t="shared" ref="O5:O8" si="0">N5</f>
        <v>0.875</v>
      </c>
      <c r="P5" s="161">
        <f>O5</f>
        <v>0.875</v>
      </c>
      <c r="Q5" s="161">
        <f>2/4</f>
        <v>0.5</v>
      </c>
      <c r="R5" s="161">
        <f>Q5</f>
        <v>0.5</v>
      </c>
      <c r="S5" s="161">
        <f>R5</f>
        <v>0.5</v>
      </c>
      <c r="T5" s="161">
        <f>S5</f>
        <v>0.5</v>
      </c>
      <c r="U5" s="161">
        <v>0</v>
      </c>
      <c r="V5" s="161">
        <f>U5</f>
        <v>0</v>
      </c>
      <c r="W5" s="161">
        <f>V5</f>
        <v>0</v>
      </c>
      <c r="X5" s="161">
        <f>W5</f>
        <v>0</v>
      </c>
      <c r="Y5" s="161">
        <f>X5</f>
        <v>0</v>
      </c>
      <c r="Z5" s="161">
        <f>Y5</f>
        <v>0</v>
      </c>
      <c r="AA5" s="161">
        <f>SUM(O5:Z5)/12</f>
        <v>0.3125</v>
      </c>
      <c r="AB5" s="224"/>
      <c r="AC5" s="225">
        <f>AA5</f>
        <v>0.3125</v>
      </c>
      <c r="AD5" s="62" t="s">
        <v>720</v>
      </c>
    </row>
    <row r="6" spans="1:31" ht="28.5" customHeight="1" x14ac:dyDescent="0.25">
      <c r="A6" s="7"/>
      <c r="B6" s="438" t="s">
        <v>23</v>
      </c>
      <c r="C6" s="439"/>
      <c r="D6" s="438" t="s">
        <v>24</v>
      </c>
      <c r="E6" s="439"/>
      <c r="F6" s="7" t="s">
        <v>25</v>
      </c>
      <c r="G6" s="11"/>
      <c r="H6" s="440"/>
      <c r="I6" s="441"/>
      <c r="J6" s="438" t="s">
        <v>729</v>
      </c>
      <c r="K6" s="439"/>
      <c r="L6" s="438" t="s">
        <v>27</v>
      </c>
      <c r="M6" s="439"/>
      <c r="N6" s="8">
        <f>3.5/4</f>
        <v>0.875</v>
      </c>
      <c r="O6" s="8">
        <f t="shared" si="0"/>
        <v>0.875</v>
      </c>
      <c r="P6" s="161">
        <f t="shared" ref="P6:P12" si="1">O6</f>
        <v>0.875</v>
      </c>
      <c r="Q6" s="161">
        <f t="shared" ref="Q6:Q12" si="2">P6</f>
        <v>0.875</v>
      </c>
      <c r="R6" s="161">
        <f>Q6</f>
        <v>0.875</v>
      </c>
      <c r="S6" s="161">
        <f t="shared" ref="S6:S12" si="3">R6</f>
        <v>0.875</v>
      </c>
      <c r="T6" s="161">
        <f t="shared" ref="T6:T12" si="4">S6</f>
        <v>0.875</v>
      </c>
      <c r="U6" s="161">
        <f>T6</f>
        <v>0.875</v>
      </c>
      <c r="V6" s="161">
        <f>3/4</f>
        <v>0.75</v>
      </c>
      <c r="W6" s="161">
        <f>3/4</f>
        <v>0.75</v>
      </c>
      <c r="X6" s="161">
        <f>W6</f>
        <v>0.75</v>
      </c>
      <c r="Y6" s="161">
        <f t="shared" ref="Y6:Y12" si="5">X6</f>
        <v>0.75</v>
      </c>
      <c r="Z6" s="161">
        <f t="shared" ref="Z6:Z12" si="6">Y6</f>
        <v>0.75</v>
      </c>
      <c r="AA6" s="161">
        <f t="shared" ref="AA6:AA12" si="7">SUM(O6:Z6)/12</f>
        <v>0.82291666666666663</v>
      </c>
      <c r="AB6" s="224"/>
      <c r="AC6" s="225">
        <f t="shared" ref="AC6:AC9" si="8">AA6</f>
        <v>0.82291666666666663</v>
      </c>
    </row>
    <row r="7" spans="1:31" ht="29.25" customHeight="1" x14ac:dyDescent="0.25">
      <c r="A7" s="7"/>
      <c r="B7" s="438" t="s">
        <v>36</v>
      </c>
      <c r="C7" s="439"/>
      <c r="D7" s="438" t="s">
        <v>37</v>
      </c>
      <c r="E7" s="439"/>
      <c r="F7" s="7" t="s">
        <v>38</v>
      </c>
      <c r="G7" s="11"/>
      <c r="H7" s="440"/>
      <c r="I7" s="441"/>
      <c r="J7" s="438" t="s">
        <v>31</v>
      </c>
      <c r="K7" s="439"/>
      <c r="L7" s="438" t="s">
        <v>22</v>
      </c>
      <c r="M7" s="439"/>
      <c r="N7" s="8">
        <f>3/4</f>
        <v>0.75</v>
      </c>
      <c r="O7" s="8">
        <f t="shared" si="0"/>
        <v>0.75</v>
      </c>
      <c r="P7" s="161">
        <f t="shared" si="1"/>
        <v>0.75</v>
      </c>
      <c r="Q7" s="161">
        <f t="shared" si="2"/>
        <v>0.75</v>
      </c>
      <c r="R7" s="161">
        <f t="shared" ref="R7:R12" si="9">Q7</f>
        <v>0.75</v>
      </c>
      <c r="S7" s="161">
        <f t="shared" si="3"/>
        <v>0.75</v>
      </c>
      <c r="T7" s="161">
        <f t="shared" si="4"/>
        <v>0.75</v>
      </c>
      <c r="U7" s="161">
        <f t="shared" ref="U7:U12" si="10">T7</f>
        <v>0.75</v>
      </c>
      <c r="V7" s="161">
        <f t="shared" ref="V7:V12" si="11">U7</f>
        <v>0.75</v>
      </c>
      <c r="W7" s="161">
        <f t="shared" ref="W7:W12" si="12">V7</f>
        <v>0.75</v>
      </c>
      <c r="X7" s="161">
        <f t="shared" ref="X7:X12" si="13">W7</f>
        <v>0.75</v>
      </c>
      <c r="Y7" s="161">
        <f t="shared" si="5"/>
        <v>0.75</v>
      </c>
      <c r="Z7" s="161">
        <f t="shared" si="6"/>
        <v>0.75</v>
      </c>
      <c r="AA7" s="161">
        <f t="shared" si="7"/>
        <v>0.75</v>
      </c>
      <c r="AB7" s="224"/>
      <c r="AC7" s="225">
        <f t="shared" si="8"/>
        <v>0.75</v>
      </c>
    </row>
    <row r="8" spans="1:31" ht="28.5" customHeight="1" x14ac:dyDescent="0.25">
      <c r="A8" s="7"/>
      <c r="B8" s="438" t="s">
        <v>42</v>
      </c>
      <c r="C8" s="439"/>
      <c r="D8" s="438" t="s">
        <v>43</v>
      </c>
      <c r="E8" s="439"/>
      <c r="F8" s="7" t="s">
        <v>44</v>
      </c>
      <c r="G8" s="11"/>
      <c r="H8" s="440"/>
      <c r="I8" s="441"/>
      <c r="J8" s="438" t="s">
        <v>26</v>
      </c>
      <c r="K8" s="439"/>
      <c r="L8" s="438" t="s">
        <v>27</v>
      </c>
      <c r="M8" s="439"/>
      <c r="N8" s="8">
        <f>4/4</f>
        <v>1</v>
      </c>
      <c r="O8" s="8">
        <f t="shared" si="0"/>
        <v>1</v>
      </c>
      <c r="P8" s="161">
        <f t="shared" si="1"/>
        <v>1</v>
      </c>
      <c r="Q8" s="161">
        <f t="shared" si="2"/>
        <v>1</v>
      </c>
      <c r="R8" s="161">
        <f t="shared" si="9"/>
        <v>1</v>
      </c>
      <c r="S8" s="161">
        <f t="shared" si="3"/>
        <v>1</v>
      </c>
      <c r="T8" s="161">
        <f t="shared" si="4"/>
        <v>1</v>
      </c>
      <c r="U8" s="161">
        <f t="shared" si="10"/>
        <v>1</v>
      </c>
      <c r="V8" s="161">
        <f t="shared" si="11"/>
        <v>1</v>
      </c>
      <c r="W8" s="161">
        <f t="shared" si="12"/>
        <v>1</v>
      </c>
      <c r="X8" s="161">
        <f t="shared" si="13"/>
        <v>1</v>
      </c>
      <c r="Y8" s="161">
        <f t="shared" si="5"/>
        <v>1</v>
      </c>
      <c r="Z8" s="161">
        <f t="shared" si="6"/>
        <v>1</v>
      </c>
      <c r="AA8" s="161">
        <f t="shared" si="7"/>
        <v>1</v>
      </c>
      <c r="AB8" s="224"/>
      <c r="AC8" s="225">
        <f t="shared" si="8"/>
        <v>1</v>
      </c>
    </row>
    <row r="9" spans="1:31" ht="28.5" customHeight="1" x14ac:dyDescent="0.25">
      <c r="A9" s="7"/>
      <c r="B9" s="11" t="s">
        <v>663</v>
      </c>
      <c r="C9" s="13"/>
      <c r="D9" s="11" t="s">
        <v>46</v>
      </c>
      <c r="E9" s="13"/>
      <c r="F9" s="7" t="s">
        <v>30</v>
      </c>
      <c r="G9" s="33">
        <v>44748</v>
      </c>
      <c r="H9" s="14"/>
      <c r="I9" s="15"/>
      <c r="J9" s="11" t="s">
        <v>26</v>
      </c>
      <c r="K9" s="13"/>
      <c r="L9" s="438" t="s">
        <v>683</v>
      </c>
      <c r="M9" s="449"/>
      <c r="N9" s="8">
        <v>1</v>
      </c>
      <c r="O9" s="8">
        <v>1</v>
      </c>
      <c r="P9" s="161">
        <f t="shared" si="1"/>
        <v>1</v>
      </c>
      <c r="Q9" s="161">
        <f t="shared" si="2"/>
        <v>1</v>
      </c>
      <c r="R9" s="161">
        <f t="shared" si="9"/>
        <v>1</v>
      </c>
      <c r="S9" s="161">
        <f t="shared" si="3"/>
        <v>1</v>
      </c>
      <c r="T9" s="161">
        <f t="shared" si="4"/>
        <v>1</v>
      </c>
      <c r="U9" s="161">
        <f t="shared" si="10"/>
        <v>1</v>
      </c>
      <c r="V9" s="161">
        <f t="shared" si="11"/>
        <v>1</v>
      </c>
      <c r="W9" s="161">
        <f t="shared" si="12"/>
        <v>1</v>
      </c>
      <c r="X9" s="161">
        <f t="shared" si="13"/>
        <v>1</v>
      </c>
      <c r="Y9" s="161">
        <f t="shared" si="5"/>
        <v>1</v>
      </c>
      <c r="Z9" s="161">
        <f t="shared" si="6"/>
        <v>1</v>
      </c>
      <c r="AA9" s="161">
        <f t="shared" si="7"/>
        <v>1</v>
      </c>
      <c r="AB9" s="224"/>
      <c r="AC9" s="225">
        <f t="shared" si="8"/>
        <v>1</v>
      </c>
      <c r="AD9" s="62" t="s">
        <v>667</v>
      </c>
      <c r="AE9" s="62"/>
    </row>
    <row r="10" spans="1:31" ht="33" customHeight="1" x14ac:dyDescent="0.25">
      <c r="A10" s="7"/>
      <c r="B10" s="438" t="s">
        <v>53</v>
      </c>
      <c r="C10" s="439"/>
      <c r="D10" s="438" t="s">
        <v>54</v>
      </c>
      <c r="E10" s="439"/>
      <c r="F10" s="7" t="s">
        <v>55</v>
      </c>
      <c r="G10" s="11"/>
      <c r="H10" s="440"/>
      <c r="I10" s="441"/>
      <c r="J10" s="438" t="s">
        <v>21</v>
      </c>
      <c r="K10" s="439"/>
      <c r="L10" s="438" t="s">
        <v>27</v>
      </c>
      <c r="M10" s="439"/>
      <c r="N10" s="8">
        <f>3.5/4</f>
        <v>0.875</v>
      </c>
      <c r="O10" s="8">
        <f t="shared" ref="O10:O12" si="14">N10</f>
        <v>0.875</v>
      </c>
      <c r="P10" s="161">
        <f t="shared" si="1"/>
        <v>0.875</v>
      </c>
      <c r="Q10" s="161">
        <f t="shared" si="2"/>
        <v>0.875</v>
      </c>
      <c r="R10" s="161">
        <f t="shared" si="9"/>
        <v>0.875</v>
      </c>
      <c r="S10" s="161">
        <f t="shared" si="3"/>
        <v>0.875</v>
      </c>
      <c r="T10" s="161">
        <f t="shared" si="4"/>
        <v>0.875</v>
      </c>
      <c r="U10" s="161">
        <f t="shared" si="10"/>
        <v>0.875</v>
      </c>
      <c r="V10" s="161">
        <f t="shared" si="11"/>
        <v>0.875</v>
      </c>
      <c r="W10" s="161">
        <f t="shared" si="12"/>
        <v>0.875</v>
      </c>
      <c r="X10" s="161">
        <f t="shared" si="13"/>
        <v>0.875</v>
      </c>
      <c r="Y10" s="161">
        <f t="shared" si="5"/>
        <v>0.875</v>
      </c>
      <c r="Z10" s="161">
        <f t="shared" si="6"/>
        <v>0.875</v>
      </c>
      <c r="AA10" s="161">
        <f t="shared" si="7"/>
        <v>0.875</v>
      </c>
      <c r="AB10" s="224"/>
      <c r="AC10" s="225">
        <f t="shared" ref="AC10:AC12" si="15">AA10</f>
        <v>0.875</v>
      </c>
    </row>
    <row r="11" spans="1:31" ht="35.25" customHeight="1" x14ac:dyDescent="0.25">
      <c r="A11" s="7"/>
      <c r="B11" s="438" t="s">
        <v>56</v>
      </c>
      <c r="C11" s="439"/>
      <c r="D11" s="438" t="s">
        <v>57</v>
      </c>
      <c r="E11" s="439"/>
      <c r="F11" s="9" t="s">
        <v>50</v>
      </c>
      <c r="G11" s="14"/>
      <c r="H11" s="440"/>
      <c r="I11" s="441"/>
      <c r="J11" s="438" t="s">
        <v>26</v>
      </c>
      <c r="K11" s="439"/>
      <c r="L11" s="438" t="s">
        <v>27</v>
      </c>
      <c r="M11" s="439"/>
      <c r="N11" s="8">
        <f>4/4</f>
        <v>1</v>
      </c>
      <c r="O11" s="8">
        <f t="shared" si="14"/>
        <v>1</v>
      </c>
      <c r="P11" s="161">
        <f t="shared" si="1"/>
        <v>1</v>
      </c>
      <c r="Q11" s="161">
        <f t="shared" si="2"/>
        <v>1</v>
      </c>
      <c r="R11" s="161">
        <f t="shared" si="9"/>
        <v>1</v>
      </c>
      <c r="S11" s="161">
        <f t="shared" si="3"/>
        <v>1</v>
      </c>
      <c r="T11" s="161">
        <f t="shared" si="4"/>
        <v>1</v>
      </c>
      <c r="U11" s="161">
        <f t="shared" si="10"/>
        <v>1</v>
      </c>
      <c r="V11" s="161">
        <f t="shared" si="11"/>
        <v>1</v>
      </c>
      <c r="W11" s="161">
        <f t="shared" si="12"/>
        <v>1</v>
      </c>
      <c r="X11" s="161">
        <f t="shared" si="13"/>
        <v>1</v>
      </c>
      <c r="Y11" s="161">
        <f t="shared" si="5"/>
        <v>1</v>
      </c>
      <c r="Z11" s="161">
        <f t="shared" si="6"/>
        <v>1</v>
      </c>
      <c r="AA11" s="161">
        <f t="shared" si="7"/>
        <v>1</v>
      </c>
      <c r="AB11" s="224"/>
      <c r="AC11" s="225">
        <f t="shared" si="15"/>
        <v>1</v>
      </c>
    </row>
    <row r="12" spans="1:31" ht="21" customHeight="1" x14ac:dyDescent="0.25">
      <c r="A12" s="11"/>
      <c r="B12" s="12" t="s">
        <v>152</v>
      </c>
      <c r="C12" s="13"/>
      <c r="D12" s="11" t="s">
        <v>153</v>
      </c>
      <c r="E12" s="13"/>
      <c r="F12" s="7" t="s">
        <v>154</v>
      </c>
      <c r="G12" s="33">
        <v>43712</v>
      </c>
      <c r="H12" s="14"/>
      <c r="I12" s="15"/>
      <c r="J12" s="438" t="s">
        <v>155</v>
      </c>
      <c r="K12" s="449"/>
      <c r="L12" s="438" t="s">
        <v>22</v>
      </c>
      <c r="M12" s="449"/>
      <c r="N12" s="8">
        <f>4/4</f>
        <v>1</v>
      </c>
      <c r="O12" s="8">
        <f t="shared" si="14"/>
        <v>1</v>
      </c>
      <c r="P12" s="161">
        <f t="shared" si="1"/>
        <v>1</v>
      </c>
      <c r="Q12" s="161">
        <f t="shared" si="2"/>
        <v>1</v>
      </c>
      <c r="R12" s="161">
        <f t="shared" si="9"/>
        <v>1</v>
      </c>
      <c r="S12" s="161">
        <f t="shared" si="3"/>
        <v>1</v>
      </c>
      <c r="T12" s="161">
        <f t="shared" si="4"/>
        <v>1</v>
      </c>
      <c r="U12" s="161">
        <f t="shared" si="10"/>
        <v>1</v>
      </c>
      <c r="V12" s="161">
        <f t="shared" si="11"/>
        <v>1</v>
      </c>
      <c r="W12" s="161">
        <f t="shared" si="12"/>
        <v>1</v>
      </c>
      <c r="X12" s="161">
        <f t="shared" si="13"/>
        <v>1</v>
      </c>
      <c r="Y12" s="161">
        <f t="shared" si="5"/>
        <v>1</v>
      </c>
      <c r="Z12" s="161">
        <f t="shared" si="6"/>
        <v>1</v>
      </c>
      <c r="AA12" s="161">
        <f t="shared" si="7"/>
        <v>1</v>
      </c>
      <c r="AB12" s="224"/>
      <c r="AC12" s="225">
        <f t="shared" si="15"/>
        <v>1</v>
      </c>
    </row>
    <row r="13" spans="1:31" ht="21" customHeight="1" x14ac:dyDescent="0.25">
      <c r="A13" s="460" t="s">
        <v>635</v>
      </c>
      <c r="B13" s="461"/>
      <c r="C13" s="462"/>
      <c r="D13" s="11"/>
      <c r="E13" s="13"/>
      <c r="F13" s="7"/>
      <c r="G13" s="33"/>
      <c r="H13" s="14"/>
      <c r="I13" s="15"/>
      <c r="J13" s="11"/>
      <c r="K13" s="189"/>
      <c r="L13" s="11"/>
      <c r="M13" s="189"/>
      <c r="N13" s="8"/>
      <c r="O13" s="253">
        <f t="shared" ref="O13:AA13" si="16">SUM(O5:O12)</f>
        <v>7.375</v>
      </c>
      <c r="P13" s="222">
        <f t="shared" si="16"/>
        <v>7.375</v>
      </c>
      <c r="Q13" s="222">
        <f t="shared" si="16"/>
        <v>7</v>
      </c>
      <c r="R13" s="222">
        <f t="shared" si="16"/>
        <v>7</v>
      </c>
      <c r="S13" s="222">
        <f t="shared" si="16"/>
        <v>7</v>
      </c>
      <c r="T13" s="222">
        <f t="shared" si="16"/>
        <v>7</v>
      </c>
      <c r="U13" s="222">
        <f t="shared" si="16"/>
        <v>6.5</v>
      </c>
      <c r="V13" s="222">
        <f t="shared" si="16"/>
        <v>6.375</v>
      </c>
      <c r="W13" s="222">
        <f t="shared" si="16"/>
        <v>6.375</v>
      </c>
      <c r="X13" s="222">
        <f t="shared" si="16"/>
        <v>6.375</v>
      </c>
      <c r="Y13" s="222">
        <f t="shared" si="16"/>
        <v>6.375</v>
      </c>
      <c r="Z13" s="222">
        <f t="shared" si="16"/>
        <v>6.375</v>
      </c>
      <c r="AA13" s="222">
        <f t="shared" si="16"/>
        <v>6.7604166666666661</v>
      </c>
      <c r="AB13" s="224"/>
      <c r="AC13" s="236">
        <f>SUM(AC5:AC12)</f>
        <v>6.7604166666666661</v>
      </c>
    </row>
    <row r="14" spans="1:31" ht="21" customHeight="1" x14ac:dyDescent="0.25">
      <c r="A14" s="208" t="s">
        <v>634</v>
      </c>
      <c r="B14" s="12"/>
      <c r="C14" s="13"/>
      <c r="D14" s="11"/>
      <c r="E14" s="13"/>
      <c r="F14" s="7"/>
      <c r="G14" s="33"/>
      <c r="H14" s="14"/>
      <c r="I14" s="15"/>
      <c r="J14" s="11"/>
      <c r="K14" s="189"/>
      <c r="L14" s="11"/>
      <c r="M14" s="189"/>
      <c r="N14" s="8"/>
      <c r="O14" s="8"/>
      <c r="P14" s="161"/>
      <c r="Q14" s="161"/>
      <c r="R14" s="161"/>
      <c r="S14" s="31"/>
      <c r="T14" s="161"/>
      <c r="U14" s="161"/>
      <c r="V14" s="161"/>
      <c r="W14" s="161"/>
      <c r="X14" s="161"/>
      <c r="Y14" s="161"/>
      <c r="Z14" s="161"/>
      <c r="AA14" s="161"/>
      <c r="AB14" s="224"/>
      <c r="AC14" s="225"/>
    </row>
    <row r="15" spans="1:31" ht="28.5" customHeight="1" x14ac:dyDescent="0.25">
      <c r="A15" s="207"/>
      <c r="B15" s="11" t="s">
        <v>619</v>
      </c>
      <c r="C15" s="13"/>
      <c r="D15" s="11" t="s">
        <v>65</v>
      </c>
      <c r="E15" s="13"/>
      <c r="F15" s="7" t="s">
        <v>63</v>
      </c>
      <c r="G15" s="33">
        <v>44414</v>
      </c>
      <c r="H15" s="14"/>
      <c r="I15" s="15"/>
      <c r="J15" s="11" t="s">
        <v>620</v>
      </c>
      <c r="K15" s="13"/>
      <c r="L15" s="438" t="s">
        <v>35</v>
      </c>
      <c r="M15" s="449"/>
      <c r="N15" s="8">
        <f>3/5</f>
        <v>0.6</v>
      </c>
      <c r="O15" s="8">
        <v>0.6</v>
      </c>
      <c r="P15" s="161">
        <f t="shared" ref="P15:U15" si="17">O15</f>
        <v>0.6</v>
      </c>
      <c r="Q15" s="161">
        <f t="shared" si="17"/>
        <v>0.6</v>
      </c>
      <c r="R15" s="161">
        <f t="shared" si="17"/>
        <v>0.6</v>
      </c>
      <c r="S15" s="161">
        <f t="shared" si="17"/>
        <v>0.6</v>
      </c>
      <c r="T15" s="161">
        <f t="shared" si="17"/>
        <v>0.6</v>
      </c>
      <c r="U15" s="161">
        <f t="shared" si="17"/>
        <v>0.6</v>
      </c>
      <c r="V15" s="161">
        <f>U15</f>
        <v>0.6</v>
      </c>
      <c r="W15" s="161">
        <f>V15</f>
        <v>0.6</v>
      </c>
      <c r="X15" s="161">
        <f>W15</f>
        <v>0.6</v>
      </c>
      <c r="Y15" s="161">
        <f>X15</f>
        <v>0.6</v>
      </c>
      <c r="Z15" s="161">
        <f>Y15</f>
        <v>0.6</v>
      </c>
      <c r="AA15" s="161">
        <f>SUM(O15:Z15)/12</f>
        <v>0.59999999999999987</v>
      </c>
      <c r="AB15" s="224"/>
      <c r="AC15" s="225">
        <f>AA15</f>
        <v>0.59999999999999987</v>
      </c>
    </row>
    <row r="16" spans="1:31" ht="37.5" customHeight="1" x14ac:dyDescent="0.25">
      <c r="A16" s="7"/>
      <c r="B16" s="438" t="s">
        <v>39</v>
      </c>
      <c r="C16" s="439"/>
      <c r="D16" s="438" t="s">
        <v>40</v>
      </c>
      <c r="E16" s="439"/>
      <c r="F16" s="7" t="s">
        <v>30</v>
      </c>
      <c r="G16" s="11"/>
      <c r="H16" s="440"/>
      <c r="I16" s="441"/>
      <c r="J16" s="438" t="s">
        <v>621</v>
      </c>
      <c r="K16" s="439"/>
      <c r="L16" s="438" t="s">
        <v>35</v>
      </c>
      <c r="M16" s="439"/>
      <c r="N16" s="8">
        <f>3/5</f>
        <v>0.6</v>
      </c>
      <c r="O16" s="8">
        <f t="shared" ref="O16:O17" si="18">N16</f>
        <v>0.6</v>
      </c>
      <c r="P16" s="161">
        <f t="shared" ref="P16:P17" si="19">O16</f>
        <v>0.6</v>
      </c>
      <c r="Q16" s="161">
        <f t="shared" ref="Q16:Q17" si="20">P16</f>
        <v>0.6</v>
      </c>
      <c r="R16" s="161">
        <f t="shared" ref="R16:R17" si="21">Q16</f>
        <v>0.6</v>
      </c>
      <c r="S16" s="161">
        <f t="shared" ref="S16:S17" si="22">R16</f>
        <v>0.6</v>
      </c>
      <c r="T16" s="161">
        <f t="shared" ref="T16:T17" si="23">S16</f>
        <v>0.6</v>
      </c>
      <c r="U16" s="161">
        <f t="shared" ref="U16:U17" si="24">T16</f>
        <v>0.6</v>
      </c>
      <c r="V16" s="161">
        <f t="shared" ref="V16:V17" si="25">U16</f>
        <v>0.6</v>
      </c>
      <c r="W16" s="161">
        <f t="shared" ref="W16:W17" si="26">V16</f>
        <v>0.6</v>
      </c>
      <c r="X16" s="161">
        <f t="shared" ref="X16:X17" si="27">W16</f>
        <v>0.6</v>
      </c>
      <c r="Y16" s="161">
        <f t="shared" ref="Y16:Y17" si="28">X16</f>
        <v>0.6</v>
      </c>
      <c r="Z16" s="161">
        <f t="shared" ref="Z16:Z17" si="29">Y16</f>
        <v>0.6</v>
      </c>
      <c r="AA16" s="161">
        <f t="shared" ref="AA16:AA17" si="30">SUM(O16:Z16)/12</f>
        <v>0.59999999999999987</v>
      </c>
      <c r="AB16" s="224"/>
      <c r="AC16" s="225">
        <f>AA16</f>
        <v>0.59999999999999987</v>
      </c>
    </row>
    <row r="17" spans="1:29" ht="37.5" customHeight="1" x14ac:dyDescent="0.25">
      <c r="A17" s="7"/>
      <c r="B17" s="11" t="s">
        <v>565</v>
      </c>
      <c r="C17" s="13"/>
      <c r="D17" s="11" t="s">
        <v>566</v>
      </c>
      <c r="E17" s="13"/>
      <c r="F17" s="7" t="s">
        <v>125</v>
      </c>
      <c r="G17" s="33">
        <v>44116</v>
      </c>
      <c r="H17" s="14"/>
      <c r="I17" s="15"/>
      <c r="J17" s="11" t="s">
        <v>567</v>
      </c>
      <c r="K17" s="13"/>
      <c r="L17" s="438" t="s">
        <v>35</v>
      </c>
      <c r="M17" s="439"/>
      <c r="N17" s="8">
        <f>3/5</f>
        <v>0.6</v>
      </c>
      <c r="O17" s="8">
        <f t="shared" si="18"/>
        <v>0.6</v>
      </c>
      <c r="P17" s="161">
        <f t="shared" si="19"/>
        <v>0.6</v>
      </c>
      <c r="Q17" s="161">
        <f t="shared" si="20"/>
        <v>0.6</v>
      </c>
      <c r="R17" s="161">
        <f t="shared" si="21"/>
        <v>0.6</v>
      </c>
      <c r="S17" s="161">
        <f t="shared" si="22"/>
        <v>0.6</v>
      </c>
      <c r="T17" s="161">
        <f t="shared" si="23"/>
        <v>0.6</v>
      </c>
      <c r="U17" s="161">
        <f t="shared" si="24"/>
        <v>0.6</v>
      </c>
      <c r="V17" s="161">
        <f t="shared" si="25"/>
        <v>0.6</v>
      </c>
      <c r="W17" s="161">
        <f t="shared" si="26"/>
        <v>0.6</v>
      </c>
      <c r="X17" s="161">
        <f t="shared" si="27"/>
        <v>0.6</v>
      </c>
      <c r="Y17" s="161">
        <f t="shared" si="28"/>
        <v>0.6</v>
      </c>
      <c r="Z17" s="161">
        <f t="shared" si="29"/>
        <v>0.6</v>
      </c>
      <c r="AA17" s="161">
        <f t="shared" si="30"/>
        <v>0.59999999999999987</v>
      </c>
      <c r="AB17" s="224"/>
      <c r="AC17" s="225">
        <f>AA17</f>
        <v>0.59999999999999987</v>
      </c>
    </row>
    <row r="18" spans="1:29" ht="37.5" customHeight="1" x14ac:dyDescent="0.25">
      <c r="A18" s="460" t="s">
        <v>636</v>
      </c>
      <c r="B18" s="461"/>
      <c r="C18" s="462"/>
      <c r="D18" s="11"/>
      <c r="E18" s="13"/>
      <c r="F18" s="7"/>
      <c r="G18" s="33"/>
      <c r="H18" s="14"/>
      <c r="I18" s="15"/>
      <c r="J18" s="11"/>
      <c r="K18" s="13"/>
      <c r="L18" s="11"/>
      <c r="M18" s="13"/>
      <c r="N18" s="8"/>
      <c r="O18" s="253">
        <f>SUM(O15:O17)</f>
        <v>1.7999999999999998</v>
      </c>
      <c r="P18" s="222">
        <f t="shared" ref="P18:U18" si="31">SUM(P15:P17)</f>
        <v>1.7999999999999998</v>
      </c>
      <c r="Q18" s="222">
        <f t="shared" si="31"/>
        <v>1.7999999999999998</v>
      </c>
      <c r="R18" s="222">
        <f t="shared" si="31"/>
        <v>1.7999999999999998</v>
      </c>
      <c r="S18" s="222">
        <f t="shared" si="31"/>
        <v>1.7999999999999998</v>
      </c>
      <c r="T18" s="222">
        <f t="shared" si="31"/>
        <v>1.7999999999999998</v>
      </c>
      <c r="U18" s="222">
        <f t="shared" si="31"/>
        <v>1.7999999999999998</v>
      </c>
      <c r="V18" s="222">
        <f t="shared" ref="V18:AA18" si="32">SUM(V15:V17)</f>
        <v>1.7999999999999998</v>
      </c>
      <c r="W18" s="222">
        <f t="shared" si="32"/>
        <v>1.7999999999999998</v>
      </c>
      <c r="X18" s="222">
        <f t="shared" si="32"/>
        <v>1.7999999999999998</v>
      </c>
      <c r="Y18" s="222">
        <f t="shared" si="32"/>
        <v>1.7999999999999998</v>
      </c>
      <c r="Z18" s="222">
        <f t="shared" si="32"/>
        <v>1.7999999999999998</v>
      </c>
      <c r="AA18" s="222">
        <f t="shared" si="32"/>
        <v>1.7999999999999996</v>
      </c>
      <c r="AB18" s="224"/>
      <c r="AC18" s="236">
        <f>SUM(AC15:AC17)</f>
        <v>1.7999999999999996</v>
      </c>
    </row>
    <row r="19" spans="1:29" ht="37.5" customHeight="1" x14ac:dyDescent="0.25">
      <c r="A19" s="208" t="s">
        <v>640</v>
      </c>
      <c r="B19" s="203"/>
      <c r="C19" s="204"/>
      <c r="D19" s="11"/>
      <c r="E19" s="13"/>
      <c r="F19" s="7"/>
      <c r="G19" s="33"/>
      <c r="H19" s="14"/>
      <c r="I19" s="15"/>
      <c r="J19" s="11"/>
      <c r="K19" s="13"/>
      <c r="L19" s="11"/>
      <c r="M19" s="13"/>
      <c r="N19" s="8"/>
      <c r="O19" s="8"/>
      <c r="P19" s="161"/>
      <c r="Q19" s="161"/>
      <c r="R19" s="161"/>
      <c r="S19" s="31"/>
      <c r="T19" s="161"/>
      <c r="U19" s="161"/>
      <c r="V19" s="161"/>
      <c r="W19" s="161"/>
      <c r="X19" s="161"/>
      <c r="Y19" s="161"/>
      <c r="Z19" s="161"/>
      <c r="AA19" s="161"/>
      <c r="AB19" s="224"/>
      <c r="AC19" s="225"/>
    </row>
    <row r="20" spans="1:29" ht="35.25" customHeight="1" x14ac:dyDescent="0.25">
      <c r="A20" s="207" t="s">
        <v>637</v>
      </c>
      <c r="B20" s="438" t="s">
        <v>48</v>
      </c>
      <c r="C20" s="439"/>
      <c r="D20" s="438" t="s">
        <v>49</v>
      </c>
      <c r="E20" s="439"/>
      <c r="F20" s="7" t="s">
        <v>50</v>
      </c>
      <c r="G20" s="11"/>
      <c r="H20" s="440"/>
      <c r="I20" s="441"/>
      <c r="J20" s="438" t="s">
        <v>684</v>
      </c>
      <c r="K20" s="439"/>
      <c r="L20" s="438" t="s">
        <v>52</v>
      </c>
      <c r="M20" s="439"/>
      <c r="N20" s="8">
        <f>2/5</f>
        <v>0.4</v>
      </c>
      <c r="O20" s="8">
        <f t="shared" ref="O20:S22" si="33">N20</f>
        <v>0.4</v>
      </c>
      <c r="P20" s="161">
        <f t="shared" ref="P20:R21" si="34">O20</f>
        <v>0.4</v>
      </c>
      <c r="Q20" s="161">
        <f t="shared" si="34"/>
        <v>0.4</v>
      </c>
      <c r="R20" s="161">
        <f t="shared" si="34"/>
        <v>0.4</v>
      </c>
      <c r="S20" s="161">
        <f t="shared" ref="S20:U21" si="35">R20</f>
        <v>0.4</v>
      </c>
      <c r="T20" s="161">
        <f t="shared" si="35"/>
        <v>0.4</v>
      </c>
      <c r="U20" s="161">
        <f t="shared" si="35"/>
        <v>0.4</v>
      </c>
      <c r="V20" s="161">
        <f t="shared" ref="V20:X21" si="36">U20</f>
        <v>0.4</v>
      </c>
      <c r="W20" s="161">
        <f t="shared" si="36"/>
        <v>0.4</v>
      </c>
      <c r="X20" s="161">
        <f t="shared" si="36"/>
        <v>0.4</v>
      </c>
      <c r="Y20" s="161">
        <f>X20</f>
        <v>0.4</v>
      </c>
      <c r="Z20" s="161">
        <f>Y20</f>
        <v>0.4</v>
      </c>
      <c r="AA20" s="161">
        <f>SUM(O20:Z20)/12</f>
        <v>0.39999999999999997</v>
      </c>
      <c r="AB20" s="224"/>
      <c r="AC20" s="225">
        <f>AA20</f>
        <v>0.39999999999999997</v>
      </c>
    </row>
    <row r="21" spans="1:29" ht="37.5" customHeight="1" x14ac:dyDescent="0.25">
      <c r="A21" s="7" t="s">
        <v>638</v>
      </c>
      <c r="B21" s="438" t="s">
        <v>58</v>
      </c>
      <c r="C21" s="439"/>
      <c r="D21" s="438" t="s">
        <v>59</v>
      </c>
      <c r="E21" s="439"/>
      <c r="F21" s="7" t="s">
        <v>44</v>
      </c>
      <c r="G21" s="11"/>
      <c r="H21" s="440"/>
      <c r="I21" s="441"/>
      <c r="J21" s="438" t="s">
        <v>60</v>
      </c>
      <c r="K21" s="439"/>
      <c r="L21" s="438" t="s">
        <v>61</v>
      </c>
      <c r="M21" s="439"/>
      <c r="N21" s="8">
        <f>5/5</f>
        <v>1</v>
      </c>
      <c r="O21" s="8">
        <f t="shared" si="33"/>
        <v>1</v>
      </c>
      <c r="P21" s="161">
        <f t="shared" si="34"/>
        <v>1</v>
      </c>
      <c r="Q21" s="161">
        <f t="shared" si="34"/>
        <v>1</v>
      </c>
      <c r="R21" s="161">
        <f t="shared" si="34"/>
        <v>1</v>
      </c>
      <c r="S21" s="161">
        <f t="shared" si="35"/>
        <v>1</v>
      </c>
      <c r="T21" s="161">
        <f t="shared" si="35"/>
        <v>1</v>
      </c>
      <c r="U21" s="161">
        <f t="shared" si="35"/>
        <v>1</v>
      </c>
      <c r="V21" s="161">
        <f t="shared" si="36"/>
        <v>1</v>
      </c>
      <c r="W21" s="161">
        <f t="shared" si="36"/>
        <v>1</v>
      </c>
      <c r="X21" s="161">
        <f t="shared" si="36"/>
        <v>1</v>
      </c>
      <c r="Y21" s="161">
        <f>X21</f>
        <v>1</v>
      </c>
      <c r="Z21" s="161">
        <f>Y21</f>
        <v>1</v>
      </c>
      <c r="AA21" s="161">
        <f>SUM(O21:Z21)/12</f>
        <v>1</v>
      </c>
      <c r="AB21" s="224"/>
      <c r="AC21" s="225">
        <f>AA21</f>
        <v>1</v>
      </c>
    </row>
    <row r="22" spans="1:29" ht="37.5" customHeight="1" x14ac:dyDescent="0.25">
      <c r="A22" s="457" t="s">
        <v>641</v>
      </c>
      <c r="B22" s="458"/>
      <c r="C22" s="459"/>
      <c r="D22" s="11"/>
      <c r="E22" s="13"/>
      <c r="F22" s="7"/>
      <c r="G22" s="33"/>
      <c r="H22" s="14"/>
      <c r="I22" s="15"/>
      <c r="J22" s="11"/>
      <c r="K22" s="13"/>
      <c r="L22" s="11"/>
      <c r="M22" s="13"/>
      <c r="N22" s="8"/>
      <c r="O22" s="8"/>
      <c r="P22" s="221">
        <f>SUM(P20:P21)</f>
        <v>1.4</v>
      </c>
      <c r="Q22" s="221">
        <f>SUM(Q20:Q21)</f>
        <v>1.4</v>
      </c>
      <c r="R22" s="222">
        <f>SUM(R20:R21)</f>
        <v>1.4</v>
      </c>
      <c r="S22" s="222">
        <f t="shared" si="33"/>
        <v>1.4</v>
      </c>
      <c r="T22" s="222">
        <f>SUM(T20:T21)</f>
        <v>1.4</v>
      </c>
      <c r="U22" s="222">
        <f t="shared" ref="U22:Y22" si="37">SUM(U20:U21)</f>
        <v>1.4</v>
      </c>
      <c r="V22" s="222">
        <f t="shared" si="37"/>
        <v>1.4</v>
      </c>
      <c r="W22" s="222">
        <f t="shared" si="37"/>
        <v>1.4</v>
      </c>
      <c r="X22" s="221">
        <f t="shared" si="37"/>
        <v>1.4</v>
      </c>
      <c r="Y22" s="222">
        <f t="shared" si="37"/>
        <v>1.4</v>
      </c>
      <c r="Z22" s="222">
        <f>SUM(Z20:Z21)</f>
        <v>1.4</v>
      </c>
      <c r="AA22" s="222">
        <f>SUM(AA20:AA21)</f>
        <v>1.4</v>
      </c>
      <c r="AB22" s="224"/>
      <c r="AC22" s="236">
        <f>SUM(AC20:AC21)</f>
        <v>1.4</v>
      </c>
    </row>
    <row r="23" spans="1:29" s="26" customFormat="1" ht="21" customHeight="1" x14ac:dyDescent="0.2">
      <c r="A23" s="452" t="s">
        <v>62</v>
      </c>
      <c r="B23" s="443"/>
      <c r="C23" s="444"/>
      <c r="D23" s="453"/>
      <c r="E23" s="454"/>
      <c r="F23" s="106"/>
      <c r="G23" s="107"/>
      <c r="H23" s="453"/>
      <c r="I23" s="454"/>
      <c r="J23" s="453"/>
      <c r="K23" s="454"/>
      <c r="L23" s="453"/>
      <c r="M23" s="454"/>
      <c r="N23" s="106"/>
      <c r="O23" s="162">
        <f t="shared" ref="O23:Q23" si="38">O22+O18+O13</f>
        <v>9.1750000000000007</v>
      </c>
      <c r="P23" s="162">
        <f t="shared" si="38"/>
        <v>10.574999999999999</v>
      </c>
      <c r="Q23" s="162">
        <f t="shared" si="38"/>
        <v>10.199999999999999</v>
      </c>
      <c r="R23" s="162">
        <f>R22+R18+R13</f>
        <v>10.199999999999999</v>
      </c>
      <c r="S23" s="162">
        <f t="shared" ref="S23:AA23" si="39">S22+S18+S13</f>
        <v>10.199999999999999</v>
      </c>
      <c r="T23" s="162">
        <f t="shared" si="39"/>
        <v>10.199999999999999</v>
      </c>
      <c r="U23" s="162">
        <f t="shared" si="39"/>
        <v>9.6999999999999993</v>
      </c>
      <c r="V23" s="162">
        <f t="shared" si="39"/>
        <v>9.5749999999999993</v>
      </c>
      <c r="W23" s="162">
        <f t="shared" si="39"/>
        <v>9.5749999999999993</v>
      </c>
      <c r="X23" s="162">
        <f t="shared" si="39"/>
        <v>9.5749999999999993</v>
      </c>
      <c r="Y23" s="162">
        <f t="shared" si="39"/>
        <v>9.5749999999999993</v>
      </c>
      <c r="Z23" s="162">
        <f t="shared" si="39"/>
        <v>9.5749999999999993</v>
      </c>
      <c r="AA23" s="162">
        <f t="shared" si="39"/>
        <v>9.9604166666666654</v>
      </c>
      <c r="AB23" s="162"/>
      <c r="AC23" s="162">
        <f>AC22+AC18+AC13</f>
        <v>9.9604166666666654</v>
      </c>
    </row>
    <row r="24" spans="1:29" s="219" customFormat="1" ht="21" customHeight="1" x14ac:dyDescent="0.2">
      <c r="A24" s="210"/>
      <c r="B24" s="211"/>
      <c r="C24" s="212"/>
      <c r="D24" s="213"/>
      <c r="E24" s="214"/>
      <c r="F24" s="215"/>
      <c r="G24" s="213"/>
      <c r="H24" s="213"/>
      <c r="I24" s="214"/>
      <c r="J24" s="213"/>
      <c r="K24" s="214"/>
      <c r="L24" s="213"/>
      <c r="M24" s="214"/>
      <c r="N24" s="215"/>
      <c r="O24" s="216"/>
      <c r="P24" s="218"/>
      <c r="Q24" s="218"/>
      <c r="R24" s="218"/>
      <c r="S24" s="217"/>
      <c r="T24" s="218"/>
      <c r="U24" s="218"/>
      <c r="V24" s="218"/>
      <c r="W24" s="218"/>
      <c r="X24" s="218"/>
      <c r="Y24" s="218"/>
      <c r="Z24" s="218"/>
      <c r="AA24" s="229"/>
      <c r="AB24" s="230"/>
      <c r="AC24" s="231"/>
    </row>
    <row r="25" spans="1:29" s="26" customFormat="1" ht="45" x14ac:dyDescent="0.2">
      <c r="A25" s="206" t="s">
        <v>642</v>
      </c>
      <c r="B25" s="190"/>
      <c r="C25" s="191"/>
      <c r="D25" s="107"/>
      <c r="E25" s="192"/>
      <c r="F25" s="106"/>
      <c r="G25" s="107"/>
      <c r="H25" s="107"/>
      <c r="I25" s="192"/>
      <c r="J25" s="107"/>
      <c r="K25" s="192"/>
      <c r="L25" s="107"/>
      <c r="M25" s="192"/>
      <c r="N25" s="106"/>
      <c r="O25" s="108"/>
      <c r="P25" s="162"/>
      <c r="Q25" s="162"/>
      <c r="R25" s="162"/>
      <c r="S25" s="139"/>
      <c r="T25" s="162"/>
      <c r="U25" s="162"/>
      <c r="V25" s="162"/>
      <c r="W25" s="162"/>
      <c r="X25" s="162"/>
      <c r="Y25" s="162"/>
      <c r="Z25" s="162"/>
      <c r="AA25" s="226"/>
      <c r="AB25" s="227"/>
      <c r="AC25" s="228"/>
    </row>
    <row r="26" spans="1:29" s="26" customFormat="1" ht="21" customHeight="1" x14ac:dyDescent="0.2">
      <c r="A26" s="205"/>
      <c r="B26" s="12" t="s">
        <v>557</v>
      </c>
      <c r="C26" s="144"/>
      <c r="D26" s="152" t="s">
        <v>558</v>
      </c>
      <c r="E26" s="143"/>
      <c r="F26" s="2"/>
      <c r="G26" s="153">
        <v>44083</v>
      </c>
      <c r="H26" s="29"/>
      <c r="I26" s="143"/>
      <c r="J26" s="29" t="s">
        <v>539</v>
      </c>
      <c r="K26" s="143"/>
      <c r="L26" s="455" t="s">
        <v>52</v>
      </c>
      <c r="M26" s="456"/>
      <c r="N26" s="2"/>
      <c r="O26" s="8">
        <f>'July 2022'!J10</f>
        <v>176.2</v>
      </c>
      <c r="P26" s="161">
        <v>183.96</v>
      </c>
      <c r="Q26" s="165">
        <v>186.51</v>
      </c>
      <c r="R26" s="165">
        <v>172.57</v>
      </c>
      <c r="S26" s="165">
        <v>178.61</v>
      </c>
      <c r="T26" s="165">
        <v>187.15</v>
      </c>
      <c r="U26" s="165">
        <v>180.27</v>
      </c>
      <c r="V26" s="165">
        <v>157.63</v>
      </c>
      <c r="W26" s="165">
        <v>188.34</v>
      </c>
      <c r="X26" s="165">
        <v>164.6</v>
      </c>
      <c r="Y26" s="165">
        <f>May!J10</f>
        <v>188.46</v>
      </c>
      <c r="Z26" s="165">
        <v>184.08</v>
      </c>
      <c r="AA26" s="232">
        <f>SUM(O26:Z26)/12</f>
        <v>179.03166666666667</v>
      </c>
      <c r="AB26" s="224"/>
      <c r="AC26" s="233">
        <f>(AA26*12/2080)</f>
        <v>1.032875</v>
      </c>
    </row>
    <row r="27" spans="1:29" s="26" customFormat="1" ht="35.25" customHeight="1" x14ac:dyDescent="0.25">
      <c r="A27" s="7"/>
      <c r="B27" s="438" t="s">
        <v>64</v>
      </c>
      <c r="C27" s="439"/>
      <c r="D27" s="438" t="s">
        <v>65</v>
      </c>
      <c r="E27" s="439"/>
      <c r="F27" s="9"/>
      <c r="G27" s="14"/>
      <c r="H27" s="440"/>
      <c r="I27" s="441"/>
      <c r="J27" s="440" t="s">
        <v>539</v>
      </c>
      <c r="K27" s="441"/>
      <c r="L27" s="438" t="s">
        <v>66</v>
      </c>
      <c r="M27" s="439"/>
      <c r="N27" s="9"/>
      <c r="O27" s="78">
        <f>'July 2022'!J11</f>
        <v>192.55</v>
      </c>
      <c r="P27" s="165">
        <v>192.74</v>
      </c>
      <c r="Q27" s="165">
        <v>185.98</v>
      </c>
      <c r="R27" s="165">
        <v>178.18</v>
      </c>
      <c r="S27" s="165">
        <v>173.62</v>
      </c>
      <c r="T27" s="165">
        <v>188.88</v>
      </c>
      <c r="U27" s="165">
        <v>187.71</v>
      </c>
      <c r="V27" s="165">
        <v>166.93</v>
      </c>
      <c r="W27" s="165">
        <v>192.49</v>
      </c>
      <c r="X27" s="165">
        <v>170.64</v>
      </c>
      <c r="Y27" s="165">
        <f>May!K11</f>
        <v>192.22</v>
      </c>
      <c r="Z27" s="165">
        <v>191.53</v>
      </c>
      <c r="AA27" s="232">
        <f t="shared" ref="AA27:AA61" si="40">SUM(O27:Z27)/12</f>
        <v>184.45583333333335</v>
      </c>
      <c r="AB27" s="224"/>
      <c r="AC27" s="233">
        <f t="shared" ref="AC27:AC61" si="41">(AA27*12/2080)</f>
        <v>1.0641682692307695</v>
      </c>
    </row>
    <row r="28" spans="1:29" s="26" customFormat="1" ht="36" customHeight="1" x14ac:dyDescent="0.25">
      <c r="A28" s="7"/>
      <c r="B28" s="438" t="s">
        <v>69</v>
      </c>
      <c r="C28" s="439"/>
      <c r="D28" s="438" t="s">
        <v>70</v>
      </c>
      <c r="E28" s="439"/>
      <c r="F28" s="9"/>
      <c r="G28" s="14"/>
      <c r="H28" s="440"/>
      <c r="I28" s="441"/>
      <c r="J28" s="440" t="s">
        <v>86</v>
      </c>
      <c r="K28" s="441"/>
      <c r="L28" s="438" t="s">
        <v>52</v>
      </c>
      <c r="M28" s="439"/>
      <c r="N28" s="9"/>
      <c r="O28" s="78">
        <f>'July 2022'!J12</f>
        <v>131.79</v>
      </c>
      <c r="P28" s="165">
        <v>137.82</v>
      </c>
      <c r="Q28" s="165">
        <v>157.63999999999999</v>
      </c>
      <c r="R28" s="165">
        <v>147.6</v>
      </c>
      <c r="S28" s="165">
        <v>154.08000000000001</v>
      </c>
      <c r="T28" s="165">
        <v>166.97</v>
      </c>
      <c r="U28" s="165">
        <v>127.46</v>
      </c>
      <c r="V28" s="165">
        <v>115.87</v>
      </c>
      <c r="W28" s="165">
        <v>142.99</v>
      </c>
      <c r="X28" s="165">
        <v>125.86</v>
      </c>
      <c r="Y28" s="165">
        <f>May!K12</f>
        <v>144.56</v>
      </c>
      <c r="Z28" s="165">
        <v>152.91</v>
      </c>
      <c r="AA28" s="232">
        <f t="shared" si="40"/>
        <v>142.12916666666666</v>
      </c>
      <c r="AB28" s="224"/>
      <c r="AC28" s="233">
        <f t="shared" si="41"/>
        <v>0.81997596153846153</v>
      </c>
    </row>
    <row r="29" spans="1:29" s="26" customFormat="1" ht="36" customHeight="1" x14ac:dyDescent="0.25">
      <c r="A29" s="7"/>
      <c r="B29" s="11" t="s">
        <v>713</v>
      </c>
      <c r="C29" s="13"/>
      <c r="D29" s="11" t="s">
        <v>714</v>
      </c>
      <c r="E29" s="13"/>
      <c r="F29" s="9" t="s">
        <v>95</v>
      </c>
      <c r="G29" s="34">
        <v>44902</v>
      </c>
      <c r="H29" s="14"/>
      <c r="I29" s="15"/>
      <c r="J29" s="14" t="s">
        <v>86</v>
      </c>
      <c r="K29" s="15"/>
      <c r="L29" s="438" t="s">
        <v>52</v>
      </c>
      <c r="M29" s="449"/>
      <c r="N29" s="9"/>
      <c r="O29" s="78"/>
      <c r="P29" s="165"/>
      <c r="Q29" s="165"/>
      <c r="R29" s="165"/>
      <c r="S29" s="165"/>
      <c r="T29" s="165">
        <v>116.12</v>
      </c>
      <c r="U29" s="165">
        <v>141.38999999999999</v>
      </c>
      <c r="V29" s="165">
        <v>121.54</v>
      </c>
      <c r="W29" s="165">
        <v>145.26</v>
      </c>
      <c r="X29" s="165">
        <v>125.1</v>
      </c>
      <c r="Y29" s="165">
        <f>May!K13</f>
        <v>142.59</v>
      </c>
      <c r="Z29" s="165">
        <v>153.82</v>
      </c>
      <c r="AA29" s="232">
        <f>SUM(O29:Z29)/7</f>
        <v>135.11714285714285</v>
      </c>
      <c r="AB29" s="224"/>
      <c r="AC29" s="233">
        <f t="shared" si="41"/>
        <v>0.77952197802197798</v>
      </c>
    </row>
    <row r="30" spans="1:29" s="26" customFormat="1" ht="33.75" customHeight="1" x14ac:dyDescent="0.25">
      <c r="A30" s="7"/>
      <c r="B30" s="438" t="s">
        <v>76</v>
      </c>
      <c r="C30" s="439"/>
      <c r="D30" s="438" t="s">
        <v>77</v>
      </c>
      <c r="E30" s="439"/>
      <c r="F30" s="7" t="s">
        <v>50</v>
      </c>
      <c r="G30" s="11"/>
      <c r="H30" s="440"/>
      <c r="I30" s="441"/>
      <c r="J30" s="440" t="s">
        <v>539</v>
      </c>
      <c r="K30" s="441"/>
      <c r="L30" s="438" t="s">
        <v>66</v>
      </c>
      <c r="M30" s="439"/>
      <c r="N30" s="9"/>
      <c r="O30" s="78">
        <f>'July 2022'!J13</f>
        <v>163.63999999999999</v>
      </c>
      <c r="P30" s="165">
        <v>194.92</v>
      </c>
      <c r="Q30" s="165">
        <v>174.85</v>
      </c>
      <c r="R30" s="165">
        <v>173.83</v>
      </c>
      <c r="S30" s="165">
        <v>185.16</v>
      </c>
      <c r="T30" s="165">
        <v>216.11</v>
      </c>
      <c r="U30" s="165">
        <v>186.27</v>
      </c>
      <c r="V30" s="165">
        <v>161.61000000000001</v>
      </c>
      <c r="W30" s="165">
        <v>183.66</v>
      </c>
      <c r="X30" s="165">
        <v>165.58</v>
      </c>
      <c r="Y30" s="165">
        <f>May!K14</f>
        <v>196.07</v>
      </c>
      <c r="Z30" s="165">
        <v>176.07</v>
      </c>
      <c r="AA30" s="232">
        <f t="shared" si="40"/>
        <v>181.48083333333332</v>
      </c>
      <c r="AB30" s="224"/>
      <c r="AC30" s="233">
        <f t="shared" si="41"/>
        <v>1.0470048076923077</v>
      </c>
    </row>
    <row r="31" spans="1:29" s="26" customFormat="1" ht="35.25" customHeight="1" x14ac:dyDescent="0.25">
      <c r="A31" s="7"/>
      <c r="B31" s="438" t="s">
        <v>80</v>
      </c>
      <c r="C31" s="439"/>
      <c r="D31" s="438" t="s">
        <v>81</v>
      </c>
      <c r="E31" s="439"/>
      <c r="F31" s="9"/>
      <c r="G31" s="14"/>
      <c r="H31" s="440"/>
      <c r="I31" s="441"/>
      <c r="J31" s="440" t="s">
        <v>86</v>
      </c>
      <c r="K31" s="441"/>
      <c r="L31" s="438" t="s">
        <v>66</v>
      </c>
      <c r="M31" s="439"/>
      <c r="N31" s="9"/>
      <c r="O31" s="78">
        <f>'July 2022'!J14</f>
        <v>150.83000000000001</v>
      </c>
      <c r="P31" s="165">
        <v>180.91</v>
      </c>
      <c r="Q31" s="165">
        <v>154.68</v>
      </c>
      <c r="R31" s="165">
        <v>168.54</v>
      </c>
      <c r="S31" s="165">
        <v>176.25</v>
      </c>
      <c r="T31" s="165">
        <v>167.23</v>
      </c>
      <c r="U31" s="165">
        <v>155.66</v>
      </c>
      <c r="V31" s="165">
        <v>152.21</v>
      </c>
      <c r="W31" s="165">
        <v>140.88</v>
      </c>
      <c r="X31" s="165">
        <v>139.38</v>
      </c>
      <c r="Y31" s="165">
        <f>May!K15</f>
        <v>162.91</v>
      </c>
      <c r="Z31" s="165">
        <v>158.74</v>
      </c>
      <c r="AA31" s="232">
        <f t="shared" si="40"/>
        <v>159.01833333333335</v>
      </c>
      <c r="AB31" s="224"/>
      <c r="AC31" s="233">
        <f t="shared" si="41"/>
        <v>0.91741346153846171</v>
      </c>
    </row>
    <row r="32" spans="1:29" s="26" customFormat="1" ht="35.25" customHeight="1" x14ac:dyDescent="0.25">
      <c r="A32" s="7"/>
      <c r="B32" s="11" t="s">
        <v>736</v>
      </c>
      <c r="C32" s="13"/>
      <c r="D32" s="11" t="s">
        <v>737</v>
      </c>
      <c r="E32" s="13"/>
      <c r="F32" s="9" t="s">
        <v>63</v>
      </c>
      <c r="G32" s="34">
        <v>45097</v>
      </c>
      <c r="H32" s="14"/>
      <c r="I32" s="15"/>
      <c r="J32" s="14" t="s">
        <v>539</v>
      </c>
      <c r="K32" s="15"/>
      <c r="L32" s="438" t="s">
        <v>738</v>
      </c>
      <c r="M32" s="449"/>
      <c r="N32" s="9"/>
      <c r="O32" s="78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>
        <v>72.290000000000006</v>
      </c>
      <c r="AA32" s="232">
        <f>SUM(O32:Z32)</f>
        <v>72.290000000000006</v>
      </c>
      <c r="AB32" s="224"/>
      <c r="AC32" s="233">
        <f t="shared" si="41"/>
        <v>0.4170576923076923</v>
      </c>
    </row>
    <row r="33" spans="1:29" s="26" customFormat="1" ht="38.25" customHeight="1" x14ac:dyDescent="0.25">
      <c r="A33" s="7"/>
      <c r="B33" s="438" t="s">
        <v>573</v>
      </c>
      <c r="C33" s="439"/>
      <c r="D33" s="438" t="s">
        <v>68</v>
      </c>
      <c r="E33" s="439"/>
      <c r="F33" s="7" t="s">
        <v>30</v>
      </c>
      <c r="G33" s="11"/>
      <c r="H33" s="440"/>
      <c r="I33" s="441"/>
      <c r="J33" s="440" t="s">
        <v>539</v>
      </c>
      <c r="K33" s="441"/>
      <c r="L33" s="438" t="s">
        <v>66</v>
      </c>
      <c r="M33" s="439"/>
      <c r="N33" s="9"/>
      <c r="O33" s="78">
        <f>'July 2022'!J15</f>
        <v>172.7</v>
      </c>
      <c r="P33" s="165">
        <v>190.14</v>
      </c>
      <c r="Q33" s="165">
        <v>183.31</v>
      </c>
      <c r="R33" s="165">
        <v>173.4</v>
      </c>
      <c r="S33" s="165">
        <v>188.74</v>
      </c>
      <c r="T33" s="165">
        <v>194.34</v>
      </c>
      <c r="U33" s="165">
        <v>185.22</v>
      </c>
      <c r="V33" s="165">
        <v>169.4</v>
      </c>
      <c r="W33" s="165">
        <v>199.67</v>
      </c>
      <c r="X33" s="165">
        <v>169.58</v>
      </c>
      <c r="Y33" s="165">
        <f>May!K16</f>
        <v>190.86</v>
      </c>
      <c r="Z33" s="165">
        <v>181.33</v>
      </c>
      <c r="AA33" s="232">
        <f t="shared" si="40"/>
        <v>183.22416666666666</v>
      </c>
      <c r="AB33" s="224"/>
      <c r="AC33" s="233">
        <f t="shared" si="41"/>
        <v>1.0570625</v>
      </c>
    </row>
    <row r="34" spans="1:29" s="26" customFormat="1" ht="35.25" customHeight="1" x14ac:dyDescent="0.25">
      <c r="A34" s="7"/>
      <c r="B34" s="11" t="s">
        <v>509</v>
      </c>
      <c r="C34" s="13"/>
      <c r="D34" s="11" t="s">
        <v>510</v>
      </c>
      <c r="E34" s="13"/>
      <c r="F34" s="9"/>
      <c r="G34" s="34">
        <v>43893</v>
      </c>
      <c r="H34" s="14"/>
      <c r="I34" s="15"/>
      <c r="J34" s="14" t="s">
        <v>75</v>
      </c>
      <c r="K34" s="15"/>
      <c r="L34" s="438" t="s">
        <v>52</v>
      </c>
      <c r="M34" s="449"/>
      <c r="N34" s="9"/>
      <c r="O34" s="78">
        <f>'July 2022'!J16</f>
        <v>122.34</v>
      </c>
      <c r="P34" s="165">
        <v>150.19</v>
      </c>
      <c r="Q34" s="165">
        <v>122.98</v>
      </c>
      <c r="R34" s="165">
        <v>146.22999999999999</v>
      </c>
      <c r="S34" s="165">
        <v>137.72999999999999</v>
      </c>
      <c r="T34" s="165">
        <v>150.72999999999999</v>
      </c>
      <c r="U34" s="165">
        <v>141.76</v>
      </c>
      <c r="V34" s="165">
        <v>131.58000000000001</v>
      </c>
      <c r="W34" s="165">
        <v>148.16</v>
      </c>
      <c r="X34" s="165">
        <v>131.07</v>
      </c>
      <c r="Y34" s="165">
        <f>May!J17</f>
        <v>145.69999999999999</v>
      </c>
      <c r="Z34" s="165">
        <v>140.01</v>
      </c>
      <c r="AA34" s="232">
        <f t="shared" si="40"/>
        <v>139.04</v>
      </c>
      <c r="AB34" s="224"/>
      <c r="AC34" s="233">
        <f t="shared" si="41"/>
        <v>0.80215384615384622</v>
      </c>
    </row>
    <row r="35" spans="1:29" s="26" customFormat="1" ht="31.5" customHeight="1" x14ac:dyDescent="0.25">
      <c r="A35" s="7"/>
      <c r="B35" s="11" t="s">
        <v>537</v>
      </c>
      <c r="C35" s="13"/>
      <c r="D35" s="11" t="s">
        <v>538</v>
      </c>
      <c r="E35" s="13"/>
      <c r="F35" s="7"/>
      <c r="G35" s="188">
        <v>44018</v>
      </c>
      <c r="H35" s="14"/>
      <c r="I35" s="15"/>
      <c r="J35" s="14" t="s">
        <v>539</v>
      </c>
      <c r="K35" s="15"/>
      <c r="L35" s="438" t="s">
        <v>52</v>
      </c>
      <c r="M35" s="439"/>
      <c r="N35" s="9"/>
      <c r="O35" s="78">
        <f>'July 2022'!J17</f>
        <v>161.16999999999999</v>
      </c>
      <c r="P35" s="165">
        <v>188.91</v>
      </c>
      <c r="Q35" s="165">
        <v>146.05000000000001</v>
      </c>
      <c r="R35" s="165">
        <v>125.89</v>
      </c>
      <c r="S35" s="165">
        <v>144</v>
      </c>
      <c r="T35" s="165">
        <v>8</v>
      </c>
      <c r="U35" s="165">
        <v>0</v>
      </c>
      <c r="V35" s="165">
        <v>68.790000000000006</v>
      </c>
      <c r="W35" s="165">
        <v>115.85</v>
      </c>
      <c r="X35" s="165">
        <v>117.19</v>
      </c>
      <c r="Y35" s="165">
        <f>May!K18</f>
        <v>122.6</v>
      </c>
      <c r="Z35" s="165">
        <v>107.23</v>
      </c>
      <c r="AA35" s="232">
        <f t="shared" si="40"/>
        <v>108.80666666666666</v>
      </c>
      <c r="AB35" s="224"/>
      <c r="AC35" s="233">
        <f t="shared" si="41"/>
        <v>0.6277307692307692</v>
      </c>
    </row>
    <row r="36" spans="1:29" s="26" customFormat="1" ht="30" customHeight="1" x14ac:dyDescent="0.25">
      <c r="A36" s="7"/>
      <c r="B36" s="438" t="s">
        <v>96</v>
      </c>
      <c r="C36" s="439"/>
      <c r="D36" s="438" t="s">
        <v>97</v>
      </c>
      <c r="E36" s="439"/>
      <c r="F36" s="9"/>
      <c r="G36" s="14"/>
      <c r="H36" s="440"/>
      <c r="I36" s="441"/>
      <c r="J36" s="440" t="s">
        <v>86</v>
      </c>
      <c r="K36" s="441"/>
      <c r="L36" s="438" t="s">
        <v>52</v>
      </c>
      <c r="M36" s="439"/>
      <c r="N36" s="9"/>
      <c r="O36" s="78">
        <f>'July 2022'!J19</f>
        <v>147.02000000000001</v>
      </c>
      <c r="P36" s="165">
        <v>161.26</v>
      </c>
      <c r="Q36" s="165">
        <v>152.41</v>
      </c>
      <c r="R36" s="165">
        <v>144.22</v>
      </c>
      <c r="S36" s="165">
        <v>159.85</v>
      </c>
      <c r="T36" s="165">
        <v>144.35</v>
      </c>
      <c r="U36" s="165">
        <v>142.56</v>
      </c>
      <c r="V36" s="165">
        <v>140.38999999999999</v>
      </c>
      <c r="W36" s="165">
        <v>144.01</v>
      </c>
      <c r="X36" s="165">
        <v>111.4</v>
      </c>
      <c r="Y36" s="165">
        <f>May!K20</f>
        <v>147.38999999999999</v>
      </c>
      <c r="Z36" s="165">
        <v>158.08000000000001</v>
      </c>
      <c r="AA36" s="232">
        <f t="shared" si="40"/>
        <v>146.07833333333335</v>
      </c>
      <c r="AB36" s="224"/>
      <c r="AC36" s="233">
        <f t="shared" si="41"/>
        <v>0.84275961538461541</v>
      </c>
    </row>
    <row r="37" spans="1:29" s="26" customFormat="1" ht="21" customHeight="1" x14ac:dyDescent="0.25">
      <c r="A37" s="7"/>
      <c r="B37" s="438" t="s">
        <v>98</v>
      </c>
      <c r="C37" s="439"/>
      <c r="D37" s="438" t="s">
        <v>99</v>
      </c>
      <c r="E37" s="439"/>
      <c r="F37" s="7" t="s">
        <v>30</v>
      </c>
      <c r="G37" s="11"/>
      <c r="H37" s="440"/>
      <c r="I37" s="441"/>
      <c r="J37" s="438" t="s">
        <v>86</v>
      </c>
      <c r="K37" s="439"/>
      <c r="L37" s="438" t="s">
        <v>52</v>
      </c>
      <c r="M37" s="439"/>
      <c r="N37" s="9"/>
      <c r="O37" s="78">
        <f>'July 2022'!J20</f>
        <v>136.96</v>
      </c>
      <c r="P37" s="165">
        <v>132.38999999999999</v>
      </c>
      <c r="Q37" s="165">
        <v>142.01</v>
      </c>
      <c r="R37" s="165">
        <v>143.29</v>
      </c>
      <c r="S37" s="165">
        <v>120.91</v>
      </c>
      <c r="T37" s="165">
        <v>143.19999999999999</v>
      </c>
      <c r="U37" s="165">
        <v>148.13999999999999</v>
      </c>
      <c r="V37" s="165">
        <v>96.16</v>
      </c>
      <c r="W37" s="165">
        <v>122.14</v>
      </c>
      <c r="X37" s="165">
        <v>114.29</v>
      </c>
      <c r="Y37" s="165">
        <f>May!K21</f>
        <v>129.71</v>
      </c>
      <c r="Z37" s="165">
        <v>131.68</v>
      </c>
      <c r="AA37" s="232">
        <f t="shared" si="40"/>
        <v>130.07333333333335</v>
      </c>
      <c r="AB37" s="224"/>
      <c r="AC37" s="233">
        <f t="shared" si="41"/>
        <v>0.75042307692307697</v>
      </c>
    </row>
    <row r="38" spans="1:29" s="26" customFormat="1" ht="21" customHeight="1" x14ac:dyDescent="0.25">
      <c r="A38" s="7"/>
      <c r="B38" s="438" t="s">
        <v>544</v>
      </c>
      <c r="C38" s="449"/>
      <c r="D38" s="11" t="s">
        <v>159</v>
      </c>
      <c r="E38" s="13"/>
      <c r="F38" s="9"/>
      <c r="G38" s="34">
        <v>43726</v>
      </c>
      <c r="H38" s="34">
        <v>44924</v>
      </c>
      <c r="I38" s="15"/>
      <c r="J38" s="11" t="s">
        <v>86</v>
      </c>
      <c r="K38" s="13"/>
      <c r="L38" s="438" t="s">
        <v>52</v>
      </c>
      <c r="M38" s="439"/>
      <c r="N38" s="9"/>
      <c r="O38" s="27">
        <f>'July 2022'!J21</f>
        <v>135.94999999999999</v>
      </c>
      <c r="P38" s="166">
        <v>146.09</v>
      </c>
      <c r="Q38" s="166">
        <v>151.02000000000001</v>
      </c>
      <c r="R38" s="166">
        <v>144.31</v>
      </c>
      <c r="S38" s="166">
        <v>140.51</v>
      </c>
      <c r="T38" s="166">
        <v>197.58</v>
      </c>
      <c r="U38" s="166">
        <v>0</v>
      </c>
      <c r="V38" s="166">
        <v>0</v>
      </c>
      <c r="W38" s="166">
        <v>0</v>
      </c>
      <c r="X38" s="166">
        <v>0</v>
      </c>
      <c r="Y38" s="166">
        <v>0</v>
      </c>
      <c r="Z38" s="166">
        <v>0</v>
      </c>
      <c r="AA38" s="232">
        <f t="shared" si="40"/>
        <v>76.288333333333327</v>
      </c>
      <c r="AB38" s="234"/>
      <c r="AC38" s="233">
        <f t="shared" si="41"/>
        <v>0.44012499999999999</v>
      </c>
    </row>
    <row r="39" spans="1:29" ht="33.75" customHeight="1" x14ac:dyDescent="0.25">
      <c r="A39" s="7"/>
      <c r="B39" s="438" t="s">
        <v>103</v>
      </c>
      <c r="C39" s="439"/>
      <c r="D39" s="438" t="s">
        <v>105</v>
      </c>
      <c r="E39" s="439"/>
      <c r="F39" s="7" t="s">
        <v>30</v>
      </c>
      <c r="G39" s="11"/>
      <c r="H39" s="440"/>
      <c r="I39" s="441"/>
      <c r="J39" s="440" t="s">
        <v>539</v>
      </c>
      <c r="K39" s="441"/>
      <c r="L39" s="438" t="s">
        <v>52</v>
      </c>
      <c r="M39" s="439"/>
      <c r="N39" s="9"/>
      <c r="O39" s="78">
        <v>147.97999999999999</v>
      </c>
      <c r="P39" s="165">
        <v>164.5</v>
      </c>
      <c r="Q39" s="165">
        <v>173.75</v>
      </c>
      <c r="R39" s="165">
        <v>157.4</v>
      </c>
      <c r="S39" s="165">
        <v>164.21</v>
      </c>
      <c r="T39" s="165">
        <v>171.76</v>
      </c>
      <c r="U39" s="165">
        <v>162.02000000000001</v>
      </c>
      <c r="V39" s="165">
        <v>154.69</v>
      </c>
      <c r="W39" s="165">
        <v>181.21</v>
      </c>
      <c r="X39" s="165">
        <v>156.61000000000001</v>
      </c>
      <c r="Y39" s="165">
        <f>May!K22</f>
        <v>166.46</v>
      </c>
      <c r="Z39" s="165">
        <v>164.58</v>
      </c>
      <c r="AA39" s="232">
        <f t="shared" si="40"/>
        <v>163.76416666666668</v>
      </c>
      <c r="AB39" s="224"/>
      <c r="AC39" s="233">
        <f t="shared" si="41"/>
        <v>0.94479326923076923</v>
      </c>
    </row>
    <row r="40" spans="1:29" ht="30.75" customHeight="1" x14ac:dyDescent="0.25">
      <c r="A40" s="7"/>
      <c r="B40" s="11" t="s">
        <v>574</v>
      </c>
      <c r="C40" s="13"/>
      <c r="D40" s="11" t="s">
        <v>575</v>
      </c>
      <c r="E40" s="13"/>
      <c r="F40" s="7" t="s">
        <v>63</v>
      </c>
      <c r="G40" s="33">
        <v>44153</v>
      </c>
      <c r="H40" s="34"/>
      <c r="I40" s="15"/>
      <c r="J40" s="11" t="s">
        <v>539</v>
      </c>
      <c r="K40" s="13"/>
      <c r="L40" s="438" t="s">
        <v>66</v>
      </c>
      <c r="M40" s="449"/>
      <c r="N40" s="9"/>
      <c r="O40" s="27">
        <f>'July 2022'!J23</f>
        <v>140.72</v>
      </c>
      <c r="P40" s="166">
        <v>183.09</v>
      </c>
      <c r="Q40" s="166">
        <v>171.1</v>
      </c>
      <c r="R40" s="166">
        <v>164.76</v>
      </c>
      <c r="S40" s="166">
        <v>170.15</v>
      </c>
      <c r="T40" s="166">
        <v>134.16999999999999</v>
      </c>
      <c r="U40" s="166">
        <v>168.66</v>
      </c>
      <c r="V40" s="166">
        <v>124.45</v>
      </c>
      <c r="W40" s="166">
        <v>160.33000000000001</v>
      </c>
      <c r="X40" s="166">
        <v>170.81</v>
      </c>
      <c r="Y40" s="166">
        <f>May!K23</f>
        <v>194.99</v>
      </c>
      <c r="Z40" s="166">
        <v>59.45</v>
      </c>
      <c r="AA40" s="232">
        <f t="shared" si="40"/>
        <v>153.55666666666664</v>
      </c>
      <c r="AB40" s="224"/>
      <c r="AC40" s="233">
        <f t="shared" si="41"/>
        <v>0.8859038461538461</v>
      </c>
    </row>
    <row r="41" spans="1:29" ht="30.75" customHeight="1" x14ac:dyDescent="0.25">
      <c r="A41" s="7"/>
      <c r="B41" s="11" t="s">
        <v>703</v>
      </c>
      <c r="C41" s="13"/>
      <c r="D41" s="11" t="s">
        <v>704</v>
      </c>
      <c r="E41" s="13"/>
      <c r="F41" s="7"/>
      <c r="G41" s="33">
        <v>44832</v>
      </c>
      <c r="H41" s="34">
        <v>44963</v>
      </c>
      <c r="I41" s="15"/>
      <c r="J41" s="11" t="s">
        <v>86</v>
      </c>
      <c r="K41" s="13"/>
      <c r="L41" s="438" t="s">
        <v>66</v>
      </c>
      <c r="M41" s="449"/>
      <c r="N41" s="9"/>
      <c r="O41" s="27"/>
      <c r="P41" s="166"/>
      <c r="Q41" s="166"/>
      <c r="R41" s="166">
        <v>120.57</v>
      </c>
      <c r="S41" s="166">
        <v>98.61</v>
      </c>
      <c r="T41" s="166">
        <v>131.29</v>
      </c>
      <c r="U41" s="166">
        <v>108.66</v>
      </c>
      <c r="V41" s="166">
        <v>0</v>
      </c>
      <c r="W41" s="166">
        <v>0</v>
      </c>
      <c r="X41" s="166">
        <v>0</v>
      </c>
      <c r="Y41" s="166">
        <v>0</v>
      </c>
      <c r="Z41" s="166">
        <v>0</v>
      </c>
      <c r="AA41" s="232">
        <f>SUM(O41:Z41)/6</f>
        <v>76.521666666666661</v>
      </c>
      <c r="AB41" s="224"/>
      <c r="AC41" s="233">
        <f t="shared" si="41"/>
        <v>0.44147115384615382</v>
      </c>
    </row>
    <row r="42" spans="1:29" s="26" customFormat="1" ht="35.25" customHeight="1" x14ac:dyDescent="0.25">
      <c r="A42" s="7"/>
      <c r="B42" s="11" t="s">
        <v>668</v>
      </c>
      <c r="C42" s="13"/>
      <c r="D42" s="11" t="s">
        <v>92</v>
      </c>
      <c r="E42" s="13"/>
      <c r="F42" s="9"/>
      <c r="G42" s="34">
        <v>44439</v>
      </c>
      <c r="H42" s="14"/>
      <c r="I42" s="15"/>
      <c r="J42" s="14" t="s">
        <v>86</v>
      </c>
      <c r="K42" s="15"/>
      <c r="L42" s="438" t="s">
        <v>52</v>
      </c>
      <c r="M42" s="449"/>
      <c r="N42" s="9"/>
      <c r="O42" s="78">
        <f>'July 2022'!J25</f>
        <v>148.63</v>
      </c>
      <c r="P42" s="165">
        <v>178.24</v>
      </c>
      <c r="Q42" s="165">
        <v>157.12</v>
      </c>
      <c r="R42" s="165">
        <v>165.68</v>
      </c>
      <c r="S42" s="165">
        <v>153.97</v>
      </c>
      <c r="T42" s="165">
        <v>126.71</v>
      </c>
      <c r="U42" s="165">
        <v>140.09</v>
      </c>
      <c r="V42" s="165">
        <v>121.32</v>
      </c>
      <c r="W42" s="165">
        <v>129.57</v>
      </c>
      <c r="X42" s="165">
        <v>124.2</v>
      </c>
      <c r="Y42" s="165">
        <f>May!K25</f>
        <v>153.19</v>
      </c>
      <c r="Z42" s="165">
        <v>145.6</v>
      </c>
      <c r="AA42" s="232">
        <f t="shared" si="40"/>
        <v>145.35999999999999</v>
      </c>
      <c r="AB42" s="224"/>
      <c r="AC42" s="233">
        <f t="shared" si="41"/>
        <v>0.83861538461538443</v>
      </c>
    </row>
    <row r="43" spans="1:29" ht="42.75" customHeight="1" x14ac:dyDescent="0.25">
      <c r="A43" s="7"/>
      <c r="B43" s="11" t="s">
        <v>685</v>
      </c>
      <c r="C43" s="13"/>
      <c r="D43" s="11" t="s">
        <v>686</v>
      </c>
      <c r="E43" s="13"/>
      <c r="F43" s="7" t="s">
        <v>687</v>
      </c>
      <c r="G43" s="33">
        <v>44782</v>
      </c>
      <c r="H43" s="14"/>
      <c r="I43" s="15"/>
      <c r="J43" s="14" t="s">
        <v>539</v>
      </c>
      <c r="L43" s="438" t="s">
        <v>52</v>
      </c>
      <c r="M43" s="449"/>
      <c r="N43" s="9"/>
      <c r="O43" s="78">
        <v>0</v>
      </c>
      <c r="P43" s="165">
        <v>142.47</v>
      </c>
      <c r="Q43" s="165">
        <v>170.72</v>
      </c>
      <c r="R43" s="165">
        <v>161.61000000000001</v>
      </c>
      <c r="S43" s="165">
        <v>175.63</v>
      </c>
      <c r="T43" s="165">
        <v>191.44</v>
      </c>
      <c r="U43" s="165">
        <v>176.97</v>
      </c>
      <c r="V43" s="165">
        <v>175.67</v>
      </c>
      <c r="W43" s="165">
        <v>207.26</v>
      </c>
      <c r="X43" s="165">
        <v>170.84</v>
      </c>
      <c r="Y43" s="165">
        <f>May!K26</f>
        <v>188.99</v>
      </c>
      <c r="Z43" s="165">
        <v>200.88</v>
      </c>
      <c r="AA43" s="232">
        <f t="shared" si="40"/>
        <v>163.54</v>
      </c>
      <c r="AB43" s="224"/>
      <c r="AC43" s="233">
        <f t="shared" si="41"/>
        <v>0.94350000000000001</v>
      </c>
    </row>
    <row r="44" spans="1:29" ht="42.75" customHeight="1" x14ac:dyDescent="0.25">
      <c r="A44" s="7"/>
      <c r="B44" s="438" t="s">
        <v>111</v>
      </c>
      <c r="C44" s="439"/>
      <c r="D44" s="438" t="s">
        <v>112</v>
      </c>
      <c r="E44" s="439"/>
      <c r="F44" s="7" t="s">
        <v>113</v>
      </c>
      <c r="G44" s="11"/>
      <c r="H44" s="440"/>
      <c r="I44" s="441"/>
      <c r="J44" s="440" t="s">
        <v>86</v>
      </c>
      <c r="K44" s="441"/>
      <c r="L44" s="438" t="s">
        <v>66</v>
      </c>
      <c r="M44" s="439"/>
      <c r="N44" s="9"/>
      <c r="O44" s="78">
        <f>'July 2022'!J26</f>
        <v>136.09</v>
      </c>
      <c r="P44" s="165">
        <v>99.79</v>
      </c>
      <c r="Q44" s="165">
        <v>51.83</v>
      </c>
      <c r="R44" s="262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165">
        <v>0</v>
      </c>
      <c r="Z44" s="165">
        <v>0</v>
      </c>
      <c r="AA44" s="232">
        <f t="shared" si="40"/>
        <v>23.97583333333333</v>
      </c>
      <c r="AB44" s="224"/>
      <c r="AC44" s="233">
        <f t="shared" si="41"/>
        <v>0.13832211538461536</v>
      </c>
    </row>
    <row r="45" spans="1:29" ht="32.25" customHeight="1" x14ac:dyDescent="0.25">
      <c r="A45" s="7"/>
      <c r="B45" s="438" t="s">
        <v>114</v>
      </c>
      <c r="C45" s="439"/>
      <c r="D45" s="438" t="s">
        <v>115</v>
      </c>
      <c r="E45" s="439"/>
      <c r="F45" s="7" t="s">
        <v>38</v>
      </c>
      <c r="G45" s="11"/>
      <c r="H45" s="440"/>
      <c r="I45" s="441"/>
      <c r="J45" s="440" t="s">
        <v>86</v>
      </c>
      <c r="K45" s="441"/>
      <c r="L45" s="438" t="s">
        <v>52</v>
      </c>
      <c r="M45" s="439"/>
      <c r="N45" s="9"/>
      <c r="O45" s="78">
        <f>'July 2022'!J27</f>
        <v>132.35</v>
      </c>
      <c r="P45" s="165">
        <v>158.58000000000001</v>
      </c>
      <c r="Q45" s="165">
        <v>158.22999999999999</v>
      </c>
      <c r="R45" s="165">
        <v>153.18</v>
      </c>
      <c r="S45" s="165">
        <v>161.31</v>
      </c>
      <c r="T45" s="165">
        <v>158.41999999999999</v>
      </c>
      <c r="U45" s="165">
        <v>150.19999999999999</v>
      </c>
      <c r="V45" s="165">
        <v>130.97</v>
      </c>
      <c r="W45" s="165">
        <v>143.22</v>
      </c>
      <c r="X45" s="165">
        <v>134.32</v>
      </c>
      <c r="Y45" s="165">
        <f>May!K27</f>
        <v>151.24</v>
      </c>
      <c r="Z45" s="165">
        <v>127.7</v>
      </c>
      <c r="AA45" s="232">
        <f t="shared" si="40"/>
        <v>146.64333333333332</v>
      </c>
      <c r="AB45" s="224"/>
      <c r="AC45" s="233">
        <f t="shared" si="41"/>
        <v>0.84601923076923069</v>
      </c>
    </row>
    <row r="46" spans="1:29" ht="32.25" customHeight="1" x14ac:dyDescent="0.25">
      <c r="A46" s="7"/>
      <c r="B46" s="11" t="s">
        <v>603</v>
      </c>
      <c r="C46" s="13"/>
      <c r="D46" s="11" t="s">
        <v>739</v>
      </c>
      <c r="E46" s="13"/>
      <c r="F46" s="7" t="s">
        <v>556</v>
      </c>
      <c r="G46" s="33">
        <v>45103</v>
      </c>
      <c r="H46" s="14"/>
      <c r="I46" s="15"/>
      <c r="J46" s="14" t="s">
        <v>86</v>
      </c>
      <c r="K46" s="15"/>
      <c r="L46" s="438" t="s">
        <v>66</v>
      </c>
      <c r="M46" s="449"/>
      <c r="N46" s="9"/>
      <c r="O46" s="78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>
        <v>17.420000000000002</v>
      </c>
      <c r="AA46" s="232">
        <f>SUM(O46:Z46)</f>
        <v>17.420000000000002</v>
      </c>
      <c r="AB46" s="224"/>
      <c r="AC46" s="233">
        <f t="shared" si="41"/>
        <v>0.10050000000000001</v>
      </c>
    </row>
    <row r="47" spans="1:29" ht="32.25" customHeight="1" x14ac:dyDescent="0.25">
      <c r="A47" s="7"/>
      <c r="B47" s="11" t="s">
        <v>603</v>
      </c>
      <c r="C47" s="13"/>
      <c r="D47" s="11" t="s">
        <v>604</v>
      </c>
      <c r="E47" s="13"/>
      <c r="F47" s="7"/>
      <c r="G47" s="33">
        <v>44369</v>
      </c>
      <c r="H47" s="14"/>
      <c r="I47" s="15"/>
      <c r="J47" s="14" t="s">
        <v>539</v>
      </c>
      <c r="K47" s="15"/>
      <c r="L47" s="438" t="s">
        <v>66</v>
      </c>
      <c r="M47" s="449"/>
      <c r="N47" s="9"/>
      <c r="O47" s="78">
        <f>'July 2022'!J28</f>
        <v>103.49</v>
      </c>
      <c r="P47" s="165">
        <v>94.65</v>
      </c>
      <c r="Q47" s="165">
        <v>123.84</v>
      </c>
      <c r="R47" s="165">
        <v>131.97</v>
      </c>
      <c r="S47" s="165">
        <v>122.34</v>
      </c>
      <c r="T47" s="165">
        <v>150.96</v>
      </c>
      <c r="U47" s="165">
        <v>140.35</v>
      </c>
      <c r="V47" s="165">
        <v>130.38</v>
      </c>
      <c r="W47" s="165">
        <v>139.55000000000001</v>
      </c>
      <c r="X47" s="165">
        <v>130.5</v>
      </c>
      <c r="Y47" s="165">
        <f>May!K28</f>
        <v>139.02000000000001</v>
      </c>
      <c r="Z47" s="165">
        <v>152.02000000000001</v>
      </c>
      <c r="AA47" s="232">
        <f t="shared" si="40"/>
        <v>129.92250000000001</v>
      </c>
      <c r="AB47" s="224"/>
      <c r="AC47" s="233">
        <f t="shared" si="41"/>
        <v>0.74955288461538472</v>
      </c>
    </row>
    <row r="48" spans="1:29" ht="33.75" customHeight="1" x14ac:dyDescent="0.25">
      <c r="A48" s="7"/>
      <c r="B48" s="438" t="s">
        <v>118</v>
      </c>
      <c r="C48" s="439"/>
      <c r="D48" s="438" t="s">
        <v>119</v>
      </c>
      <c r="E48" s="439"/>
      <c r="F48" s="7" t="s">
        <v>50</v>
      </c>
      <c r="G48" s="11"/>
      <c r="H48" s="440"/>
      <c r="I48" s="441"/>
      <c r="J48" s="438" t="s">
        <v>75</v>
      </c>
      <c r="K48" s="439"/>
      <c r="L48" s="438" t="s">
        <v>66</v>
      </c>
      <c r="M48" s="439"/>
      <c r="N48" s="9"/>
      <c r="O48" s="78">
        <f>'July 2022'!J29</f>
        <v>181.35</v>
      </c>
      <c r="P48" s="165">
        <v>197.05</v>
      </c>
      <c r="Q48" s="165">
        <v>183.29</v>
      </c>
      <c r="R48" s="165">
        <v>181.76</v>
      </c>
      <c r="S48" s="165">
        <v>187.93</v>
      </c>
      <c r="T48" s="165">
        <v>186.94</v>
      </c>
      <c r="U48" s="165">
        <v>193.82</v>
      </c>
      <c r="V48" s="165">
        <v>175.11</v>
      </c>
      <c r="W48" s="165">
        <v>196.93</v>
      </c>
      <c r="X48" s="165">
        <v>163.76</v>
      </c>
      <c r="Y48" s="165">
        <f>May!K29</f>
        <v>200.15</v>
      </c>
      <c r="Z48" s="165">
        <v>196.22</v>
      </c>
      <c r="AA48" s="232">
        <f t="shared" si="40"/>
        <v>187.02583333333334</v>
      </c>
      <c r="AB48" s="234"/>
      <c r="AC48" s="233">
        <f t="shared" si="41"/>
        <v>1.0789951923076924</v>
      </c>
    </row>
    <row r="49" spans="1:30" ht="37.5" customHeight="1" x14ac:dyDescent="0.25">
      <c r="A49" s="7"/>
      <c r="B49" s="438" t="s">
        <v>120</v>
      </c>
      <c r="C49" s="439"/>
      <c r="D49" s="438" t="s">
        <v>77</v>
      </c>
      <c r="E49" s="439"/>
      <c r="F49" s="9"/>
      <c r="G49" s="14"/>
      <c r="H49" s="440"/>
      <c r="I49" s="441"/>
      <c r="J49" s="440" t="s">
        <v>86</v>
      </c>
      <c r="K49" s="441"/>
      <c r="L49" s="438" t="s">
        <v>52</v>
      </c>
      <c r="M49" s="439"/>
      <c r="N49" s="9"/>
      <c r="O49" s="78">
        <f>'July 2022'!J30</f>
        <v>68.180000000000007</v>
      </c>
      <c r="P49" s="165">
        <v>71.8</v>
      </c>
      <c r="Q49" s="165">
        <v>76.42</v>
      </c>
      <c r="R49" s="165">
        <v>93.54</v>
      </c>
      <c r="S49" s="165">
        <v>86.1</v>
      </c>
      <c r="T49" s="165">
        <v>75.569999999999993</v>
      </c>
      <c r="U49" s="165">
        <v>87.31</v>
      </c>
      <c r="V49" s="165">
        <v>79.5</v>
      </c>
      <c r="W49" s="165">
        <v>82.66</v>
      </c>
      <c r="X49" s="165">
        <v>82.16</v>
      </c>
      <c r="Y49" s="165">
        <f>May!K30</f>
        <v>70.87</v>
      </c>
      <c r="Z49" s="165">
        <v>66.569999999999993</v>
      </c>
      <c r="AA49" s="232">
        <f t="shared" si="40"/>
        <v>78.39</v>
      </c>
      <c r="AB49" s="234"/>
      <c r="AC49" s="233">
        <f t="shared" si="41"/>
        <v>0.45225000000000004</v>
      </c>
    </row>
    <row r="50" spans="1:30" ht="21" customHeight="1" x14ac:dyDescent="0.25">
      <c r="A50" s="7"/>
      <c r="B50" s="438" t="s">
        <v>157</v>
      </c>
      <c r="C50" s="449"/>
      <c r="D50" s="11" t="s">
        <v>158</v>
      </c>
      <c r="E50" s="13"/>
      <c r="F50" s="9"/>
      <c r="G50" s="34">
        <v>43676</v>
      </c>
      <c r="H50" s="472">
        <v>44792</v>
      </c>
      <c r="I50" s="473"/>
      <c r="J50" s="11" t="s">
        <v>86</v>
      </c>
      <c r="K50" s="13"/>
      <c r="L50" s="438" t="s">
        <v>52</v>
      </c>
      <c r="M50" s="439"/>
      <c r="N50" s="9"/>
      <c r="O50" s="27">
        <f>'July 2022'!J31</f>
        <v>164.75</v>
      </c>
      <c r="P50" s="166">
        <v>135.09</v>
      </c>
      <c r="Q50" s="166">
        <v>0</v>
      </c>
      <c r="R50" s="263">
        <v>0</v>
      </c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232">
        <f t="shared" si="40"/>
        <v>24.986666666666668</v>
      </c>
      <c r="AB50" s="234"/>
      <c r="AC50" s="233">
        <f t="shared" si="41"/>
        <v>0.14415384615384616</v>
      </c>
    </row>
    <row r="51" spans="1:30" ht="21" customHeight="1" x14ac:dyDescent="0.25">
      <c r="A51" s="7"/>
      <c r="B51" s="438" t="s">
        <v>123</v>
      </c>
      <c r="C51" s="439"/>
      <c r="D51" s="438" t="s">
        <v>124</v>
      </c>
      <c r="E51" s="439"/>
      <c r="F51" s="7" t="s">
        <v>125</v>
      </c>
      <c r="G51" s="11"/>
      <c r="H51" s="440"/>
      <c r="I51" s="441"/>
      <c r="J51" s="440" t="s">
        <v>545</v>
      </c>
      <c r="K51" s="441"/>
      <c r="L51" s="438" t="s">
        <v>52</v>
      </c>
      <c r="M51" s="439"/>
      <c r="N51" s="9"/>
      <c r="O51" s="78">
        <f>'July 2022'!J32</f>
        <v>90.81</v>
      </c>
      <c r="P51" s="165">
        <v>103.86</v>
      </c>
      <c r="Q51" s="165">
        <v>100.75</v>
      </c>
      <c r="R51" s="165">
        <v>95.15</v>
      </c>
      <c r="S51" s="165">
        <v>93.02</v>
      </c>
      <c r="T51" s="165">
        <v>135.57</v>
      </c>
      <c r="U51" s="165">
        <v>83.43</v>
      </c>
      <c r="V51" s="165">
        <v>72.87</v>
      </c>
      <c r="W51" s="165">
        <v>97.56</v>
      </c>
      <c r="X51" s="165">
        <v>75.650000000000006</v>
      </c>
      <c r="Y51" s="165">
        <f>May!K31</f>
        <v>91.75</v>
      </c>
      <c r="Z51" s="165">
        <v>84.28</v>
      </c>
      <c r="AA51" s="232">
        <f t="shared" si="40"/>
        <v>93.725000000000009</v>
      </c>
      <c r="AB51" s="234"/>
      <c r="AC51" s="233">
        <f t="shared" si="41"/>
        <v>0.54072115384615382</v>
      </c>
    </row>
    <row r="52" spans="1:30" ht="21" customHeight="1" x14ac:dyDescent="0.25">
      <c r="A52" s="7"/>
      <c r="B52" s="11" t="s">
        <v>644</v>
      </c>
      <c r="C52" s="13"/>
      <c r="D52" s="11" t="s">
        <v>645</v>
      </c>
      <c r="E52" s="13"/>
      <c r="F52" s="7"/>
      <c r="G52" s="33">
        <v>44487</v>
      </c>
      <c r="H52" s="34">
        <v>44778</v>
      </c>
      <c r="I52" s="15"/>
      <c r="J52" s="14" t="s">
        <v>539</v>
      </c>
      <c r="K52" s="15"/>
      <c r="L52" s="438" t="s">
        <v>52</v>
      </c>
      <c r="M52" s="449"/>
      <c r="N52" s="9"/>
      <c r="O52" s="78">
        <f>'July 2022'!J33</f>
        <v>172.42</v>
      </c>
      <c r="P52" s="165">
        <v>41.23</v>
      </c>
      <c r="Q52" s="165">
        <v>0</v>
      </c>
      <c r="R52" s="165">
        <v>0</v>
      </c>
      <c r="S52" s="165">
        <v>0</v>
      </c>
      <c r="T52" s="165">
        <v>0</v>
      </c>
      <c r="U52" s="165">
        <v>0</v>
      </c>
      <c r="V52" s="165">
        <v>0</v>
      </c>
      <c r="W52" s="165">
        <v>0</v>
      </c>
      <c r="X52" s="165">
        <v>0</v>
      </c>
      <c r="Y52" s="165">
        <v>0</v>
      </c>
      <c r="Z52" s="165">
        <v>0</v>
      </c>
      <c r="AA52" s="232">
        <f t="shared" si="40"/>
        <v>17.804166666666664</v>
      </c>
      <c r="AB52" s="234"/>
      <c r="AC52" s="233">
        <f t="shared" si="41"/>
        <v>0.10271634615384614</v>
      </c>
    </row>
    <row r="53" spans="1:30" ht="21" customHeight="1" x14ac:dyDescent="0.25">
      <c r="A53" s="7"/>
      <c r="B53" s="11" t="s">
        <v>646</v>
      </c>
      <c r="C53" s="13"/>
      <c r="D53" s="11" t="s">
        <v>647</v>
      </c>
      <c r="E53" s="13"/>
      <c r="F53" s="7"/>
      <c r="G53" s="33">
        <v>44468</v>
      </c>
      <c r="H53" s="14"/>
      <c r="I53" s="15"/>
      <c r="J53" s="14" t="s">
        <v>86</v>
      </c>
      <c r="K53" s="15"/>
      <c r="L53" s="438" t="s">
        <v>52</v>
      </c>
      <c r="M53" s="449"/>
      <c r="N53" s="9"/>
      <c r="O53" s="78">
        <f>'July 2022'!J34</f>
        <v>48.55</v>
      </c>
      <c r="P53" s="165">
        <v>83.95</v>
      </c>
      <c r="Q53" s="165">
        <v>60.49</v>
      </c>
      <c r="R53" s="165">
        <v>66.569999999999993</v>
      </c>
      <c r="S53" s="165">
        <v>77.45</v>
      </c>
      <c r="T53" s="165">
        <v>64.08</v>
      </c>
      <c r="U53" s="165">
        <v>54.29</v>
      </c>
      <c r="V53" s="165">
        <v>16.68</v>
      </c>
      <c r="W53" s="165">
        <v>0</v>
      </c>
      <c r="X53" s="165">
        <v>15.88</v>
      </c>
      <c r="Y53" s="165">
        <f>May!K32</f>
        <v>67.94</v>
      </c>
      <c r="Z53" s="165">
        <v>62.4</v>
      </c>
      <c r="AA53" s="232">
        <f t="shared" si="40"/>
        <v>51.523333333333333</v>
      </c>
      <c r="AB53" s="234"/>
      <c r="AC53" s="233">
        <f t="shared" si="41"/>
        <v>0.29725000000000001</v>
      </c>
    </row>
    <row r="54" spans="1:30" ht="21" customHeight="1" x14ac:dyDescent="0.25">
      <c r="A54" s="7"/>
      <c r="B54" s="11" t="s">
        <v>435</v>
      </c>
      <c r="C54" s="13"/>
      <c r="D54" s="11" t="s">
        <v>438</v>
      </c>
      <c r="E54" s="13"/>
      <c r="F54" s="7"/>
      <c r="G54" s="33">
        <v>43778</v>
      </c>
      <c r="H54" s="14"/>
      <c r="I54" s="15"/>
      <c r="J54" s="98" t="s">
        <v>86</v>
      </c>
      <c r="K54" s="15"/>
      <c r="L54" s="438" t="s">
        <v>52</v>
      </c>
      <c r="M54" s="449"/>
      <c r="N54" s="9"/>
      <c r="O54" s="78">
        <f>'July 2022'!J35</f>
        <v>97.54</v>
      </c>
      <c r="P54" s="165">
        <v>121.01</v>
      </c>
      <c r="Q54" s="165">
        <v>100.94</v>
      </c>
      <c r="R54" s="165">
        <v>113.41</v>
      </c>
      <c r="S54" s="165">
        <v>130.13</v>
      </c>
      <c r="T54" s="165">
        <v>92.41</v>
      </c>
      <c r="U54" s="165">
        <v>118.9</v>
      </c>
      <c r="V54" s="165">
        <v>103.22</v>
      </c>
      <c r="W54" s="165">
        <v>110.59</v>
      </c>
      <c r="X54" s="165">
        <v>101.32</v>
      </c>
      <c r="Y54" s="165">
        <f>May!K33</f>
        <v>125.53</v>
      </c>
      <c r="Z54" s="165">
        <v>100.13</v>
      </c>
      <c r="AA54" s="232">
        <f t="shared" si="40"/>
        <v>109.59416666666668</v>
      </c>
      <c r="AB54" s="234"/>
      <c r="AC54" s="233">
        <f t="shared" si="41"/>
        <v>0.63227403846153851</v>
      </c>
    </row>
    <row r="55" spans="1:30" ht="21" customHeight="1" x14ac:dyDescent="0.25">
      <c r="A55" s="7"/>
      <c r="B55" s="438" t="s">
        <v>126</v>
      </c>
      <c r="C55" s="439"/>
      <c r="D55" s="438" t="s">
        <v>127</v>
      </c>
      <c r="E55" s="439"/>
      <c r="F55" s="7" t="s">
        <v>38</v>
      </c>
      <c r="G55" s="11"/>
      <c r="H55" s="440"/>
      <c r="I55" s="441"/>
      <c r="J55" s="440" t="s">
        <v>545</v>
      </c>
      <c r="K55" s="441"/>
      <c r="L55" s="438" t="s">
        <v>52</v>
      </c>
      <c r="M55" s="439"/>
      <c r="N55" s="9"/>
      <c r="O55" s="78">
        <f>'July 2022'!J36</f>
        <v>126.14</v>
      </c>
      <c r="P55" s="165">
        <v>141.72999999999999</v>
      </c>
      <c r="Q55" s="165">
        <v>177.44</v>
      </c>
      <c r="R55" s="165">
        <v>141.31</v>
      </c>
      <c r="S55" s="165">
        <v>163.69999999999999</v>
      </c>
      <c r="T55" s="165">
        <v>131.94999999999999</v>
      </c>
      <c r="U55" s="165">
        <v>142.62</v>
      </c>
      <c r="V55" s="165">
        <v>117.44</v>
      </c>
      <c r="W55" s="165">
        <v>118.81</v>
      </c>
      <c r="X55" s="165">
        <v>116.91</v>
      </c>
      <c r="Y55" s="165">
        <f>May!K34</f>
        <v>144.30000000000001</v>
      </c>
      <c r="Z55" s="165">
        <v>115.49</v>
      </c>
      <c r="AA55" s="232">
        <f t="shared" si="40"/>
        <v>136.48666666666665</v>
      </c>
      <c r="AB55" s="234"/>
      <c r="AC55" s="233">
        <f t="shared" si="41"/>
        <v>0.78742307692307678</v>
      </c>
    </row>
    <row r="56" spans="1:30" ht="21" customHeight="1" x14ac:dyDescent="0.25">
      <c r="A56" s="7"/>
      <c r="B56" s="11" t="s">
        <v>705</v>
      </c>
      <c r="C56" s="13"/>
      <c r="D56" s="11" t="s">
        <v>706</v>
      </c>
      <c r="E56" s="13"/>
      <c r="F56" s="7" t="s">
        <v>55</v>
      </c>
      <c r="G56" s="33">
        <v>44838</v>
      </c>
      <c r="H56" s="14"/>
      <c r="I56" s="15"/>
      <c r="J56" s="14" t="s">
        <v>539</v>
      </c>
      <c r="K56" s="15"/>
      <c r="L56" s="438" t="s">
        <v>707</v>
      </c>
      <c r="M56" s="449"/>
      <c r="N56" s="9"/>
      <c r="O56" s="78"/>
      <c r="P56" s="165"/>
      <c r="Q56" s="165"/>
      <c r="R56" s="165">
        <v>151.33000000000001</v>
      </c>
      <c r="S56" s="165">
        <v>136.72</v>
      </c>
      <c r="T56" s="165">
        <v>170.06</v>
      </c>
      <c r="U56" s="165">
        <v>155.26</v>
      </c>
      <c r="V56" s="165">
        <v>148.02000000000001</v>
      </c>
      <c r="W56" s="165">
        <v>174.17</v>
      </c>
      <c r="X56" s="165">
        <v>150.99</v>
      </c>
      <c r="Y56" s="165">
        <f>May!K35</f>
        <v>175.55</v>
      </c>
      <c r="Z56" s="165">
        <v>174.95</v>
      </c>
      <c r="AA56" s="232">
        <f t="shared" si="40"/>
        <v>119.75416666666666</v>
      </c>
      <c r="AB56" s="234"/>
      <c r="AC56" s="233">
        <f t="shared" si="41"/>
        <v>0.69088942307692303</v>
      </c>
    </row>
    <row r="57" spans="1:30" ht="21" customHeight="1" x14ac:dyDescent="0.25">
      <c r="A57" s="7"/>
      <c r="B57" s="11" t="s">
        <v>718</v>
      </c>
      <c r="C57" s="13"/>
      <c r="D57" s="11" t="s">
        <v>719</v>
      </c>
      <c r="E57" s="13"/>
      <c r="F57" s="7" t="s">
        <v>38</v>
      </c>
      <c r="G57" s="33">
        <v>44964</v>
      </c>
      <c r="H57" s="14"/>
      <c r="I57" s="15"/>
      <c r="J57" s="14" t="s">
        <v>539</v>
      </c>
      <c r="K57" s="15"/>
      <c r="L57" s="438" t="s">
        <v>61</v>
      </c>
      <c r="M57" s="439"/>
      <c r="N57" s="9"/>
      <c r="O57" s="78"/>
      <c r="P57" s="165"/>
      <c r="Q57" s="165"/>
      <c r="R57" s="165"/>
      <c r="S57" s="165"/>
      <c r="T57" s="165"/>
      <c r="U57" s="165"/>
      <c r="V57" s="165">
        <v>108.12</v>
      </c>
      <c r="W57" s="165">
        <v>155.22999999999999</v>
      </c>
      <c r="X57" s="165">
        <v>160.97</v>
      </c>
      <c r="Y57" s="165">
        <v>82.72</v>
      </c>
      <c r="Z57" s="165">
        <v>0</v>
      </c>
      <c r="AA57" s="232">
        <f>SUM(O57:Z57)/5</f>
        <v>101.40800000000002</v>
      </c>
      <c r="AB57" s="234"/>
      <c r="AC57" s="233">
        <f t="shared" si="41"/>
        <v>0.58504615384615388</v>
      </c>
    </row>
    <row r="58" spans="1:30" ht="21" customHeight="1" x14ac:dyDescent="0.25">
      <c r="A58" s="7"/>
      <c r="B58" s="438" t="s">
        <v>134</v>
      </c>
      <c r="C58" s="439"/>
      <c r="D58" s="438" t="s">
        <v>135</v>
      </c>
      <c r="E58" s="439"/>
      <c r="F58" s="9"/>
      <c r="G58" s="14"/>
      <c r="H58" s="440"/>
      <c r="I58" s="441"/>
      <c r="J58" s="440" t="s">
        <v>545</v>
      </c>
      <c r="K58" s="441"/>
      <c r="L58" s="438" t="s">
        <v>52</v>
      </c>
      <c r="M58" s="439"/>
      <c r="N58" s="9"/>
      <c r="O58" s="78">
        <f>'July 2022'!J38</f>
        <v>118.68</v>
      </c>
      <c r="P58" s="165">
        <v>128.25</v>
      </c>
      <c r="Q58" s="165">
        <v>123.76</v>
      </c>
      <c r="R58" s="165">
        <v>127.16</v>
      </c>
      <c r="S58" s="165">
        <v>125.73</v>
      </c>
      <c r="T58" s="165">
        <v>123.64</v>
      </c>
      <c r="U58" s="165">
        <v>133.1</v>
      </c>
      <c r="V58" s="165">
        <v>103.63</v>
      </c>
      <c r="W58" s="165">
        <v>113.62</v>
      </c>
      <c r="X58" s="165">
        <v>83.65</v>
      </c>
      <c r="Y58" s="165">
        <f>May!K37</f>
        <v>123.64</v>
      </c>
      <c r="Z58" s="165">
        <v>121.28</v>
      </c>
      <c r="AA58" s="232">
        <f t="shared" si="40"/>
        <v>118.84500000000003</v>
      </c>
      <c r="AB58" s="234"/>
      <c r="AC58" s="233">
        <f t="shared" si="41"/>
        <v>0.68564423076923098</v>
      </c>
    </row>
    <row r="59" spans="1:30" ht="39" customHeight="1" x14ac:dyDescent="0.25">
      <c r="A59" s="7"/>
      <c r="B59" s="438" t="s">
        <v>56</v>
      </c>
      <c r="C59" s="439"/>
      <c r="D59" s="438" t="s">
        <v>136</v>
      </c>
      <c r="E59" s="439"/>
      <c r="F59" s="9"/>
      <c r="G59" s="14"/>
      <c r="H59" s="440"/>
      <c r="I59" s="441"/>
      <c r="J59" s="440" t="s">
        <v>545</v>
      </c>
      <c r="K59" s="441"/>
      <c r="L59" s="438" t="s">
        <v>61</v>
      </c>
      <c r="M59" s="439"/>
      <c r="N59" s="9"/>
      <c r="O59" s="78">
        <f>'July 2022'!J39</f>
        <v>15</v>
      </c>
      <c r="P59" s="165">
        <v>24</v>
      </c>
      <c r="Q59" s="165">
        <v>26</v>
      </c>
      <c r="R59" s="165">
        <v>21</v>
      </c>
      <c r="S59" s="165">
        <v>25</v>
      </c>
      <c r="T59" s="165">
        <v>27</v>
      </c>
      <c r="U59" s="165">
        <v>38.5</v>
      </c>
      <c r="V59" s="165">
        <v>28</v>
      </c>
      <c r="W59" s="165">
        <v>40</v>
      </c>
      <c r="X59" s="165">
        <v>43</v>
      </c>
      <c r="Y59" s="165">
        <f>May!K38</f>
        <v>21</v>
      </c>
      <c r="Z59" s="165">
        <v>17</v>
      </c>
      <c r="AA59" s="232">
        <f t="shared" si="40"/>
        <v>27.125</v>
      </c>
      <c r="AB59" s="234"/>
      <c r="AC59" s="233">
        <f t="shared" si="41"/>
        <v>0.15649038461538461</v>
      </c>
    </row>
    <row r="60" spans="1:30" ht="32.25" customHeight="1" x14ac:dyDescent="0.25">
      <c r="A60" s="7"/>
      <c r="B60" s="438" t="s">
        <v>137</v>
      </c>
      <c r="C60" s="439"/>
      <c r="D60" s="438" t="s">
        <v>138</v>
      </c>
      <c r="E60" s="439"/>
      <c r="F60" s="9"/>
      <c r="G60" s="14"/>
      <c r="H60" s="447"/>
      <c r="I60" s="448"/>
      <c r="J60" s="1" t="s">
        <v>545</v>
      </c>
      <c r="L60" s="438" t="s">
        <v>66</v>
      </c>
      <c r="M60" s="439"/>
      <c r="N60" s="9"/>
      <c r="O60" s="78">
        <f>'July 2022'!J40</f>
        <v>98.73</v>
      </c>
      <c r="P60" s="165">
        <v>143.21</v>
      </c>
      <c r="Q60" s="165">
        <v>153.62</v>
      </c>
      <c r="R60" s="165">
        <v>165.39</v>
      </c>
      <c r="S60" s="165">
        <v>131.28</v>
      </c>
      <c r="T60" s="165">
        <v>116.03</v>
      </c>
      <c r="U60" s="165">
        <v>145.75</v>
      </c>
      <c r="V60" s="165">
        <v>150.77000000000001</v>
      </c>
      <c r="W60" s="165">
        <v>110.63</v>
      </c>
      <c r="X60" s="165">
        <v>128.02000000000001</v>
      </c>
      <c r="Y60" s="165">
        <f>May!K39</f>
        <v>147.57</v>
      </c>
      <c r="Z60" s="165">
        <v>155.21</v>
      </c>
      <c r="AA60" s="232">
        <f t="shared" si="40"/>
        <v>137.18416666666664</v>
      </c>
      <c r="AB60" s="234"/>
      <c r="AC60" s="233">
        <f t="shared" si="41"/>
        <v>0.79144711538461521</v>
      </c>
      <c r="AD60" s="126"/>
    </row>
    <row r="61" spans="1:30" ht="31.5" customHeight="1" x14ac:dyDescent="0.25">
      <c r="A61" s="7"/>
      <c r="B61" s="438" t="s">
        <v>141</v>
      </c>
      <c r="C61" s="439"/>
      <c r="D61" s="438" t="s">
        <v>142</v>
      </c>
      <c r="E61" s="439"/>
      <c r="F61" s="9"/>
      <c r="G61" s="14"/>
      <c r="H61" s="440"/>
      <c r="I61" s="441"/>
      <c r="J61" s="440" t="s">
        <v>545</v>
      </c>
      <c r="K61" s="441"/>
      <c r="L61" s="438" t="s">
        <v>52</v>
      </c>
      <c r="M61" s="439"/>
      <c r="N61" s="9"/>
      <c r="O61" s="78">
        <f>'July 2022'!J42</f>
        <v>159.02000000000001</v>
      </c>
      <c r="P61" s="165">
        <v>208.43</v>
      </c>
      <c r="Q61" s="165">
        <v>203.12</v>
      </c>
      <c r="R61" s="165">
        <v>168.56</v>
      </c>
      <c r="S61" s="165">
        <v>189.99</v>
      </c>
      <c r="T61" s="165">
        <v>163.66999999999999</v>
      </c>
      <c r="U61" s="165">
        <v>176.56</v>
      </c>
      <c r="V61" s="165">
        <v>165.3</v>
      </c>
      <c r="W61" s="165">
        <v>177.42</v>
      </c>
      <c r="X61" s="165">
        <v>166.44</v>
      </c>
      <c r="Y61" s="165">
        <f>May!K41</f>
        <v>171.45</v>
      </c>
      <c r="Z61" s="165">
        <v>169.7</v>
      </c>
      <c r="AA61" s="232">
        <f t="shared" si="40"/>
        <v>176.63833333333335</v>
      </c>
      <c r="AB61" s="234"/>
      <c r="AC61" s="233">
        <f t="shared" si="41"/>
        <v>1.0190673076923078</v>
      </c>
    </row>
    <row r="62" spans="1:30" ht="26.25" customHeight="1" x14ac:dyDescent="0.25">
      <c r="A62" s="442" t="s">
        <v>423</v>
      </c>
      <c r="B62" s="443"/>
      <c r="C62" s="444"/>
      <c r="D62" s="445"/>
      <c r="E62" s="446"/>
      <c r="F62" s="109"/>
      <c r="G62" s="110"/>
      <c r="H62" s="445"/>
      <c r="I62" s="446"/>
      <c r="J62" s="445"/>
      <c r="K62" s="446"/>
      <c r="L62" s="445"/>
      <c r="M62" s="446"/>
      <c r="N62" s="109"/>
      <c r="O62" s="108">
        <f t="shared" ref="O62:AA62" si="42">SUM(O26:O61)</f>
        <v>3841.5799999999995</v>
      </c>
      <c r="P62" s="167">
        <f t="shared" si="42"/>
        <v>4280.26</v>
      </c>
      <c r="Q62" s="167">
        <f t="shared" si="42"/>
        <v>3969.8599999999997</v>
      </c>
      <c r="R62" s="167">
        <f t="shared" si="42"/>
        <v>4098.41</v>
      </c>
      <c r="S62" s="167">
        <f t="shared" si="42"/>
        <v>4152.7299999999996</v>
      </c>
      <c r="T62" s="167">
        <f t="shared" si="42"/>
        <v>4232.33</v>
      </c>
      <c r="U62" s="167">
        <f t="shared" si="42"/>
        <v>3972.9299999999994</v>
      </c>
      <c r="V62" s="167">
        <f>SUM(V26:V61)</f>
        <v>3588.2499999999995</v>
      </c>
      <c r="W62" s="167">
        <f t="shared" si="42"/>
        <v>4062.2100000000005</v>
      </c>
      <c r="X62" s="167">
        <f t="shared" si="42"/>
        <v>3710.7200000000003</v>
      </c>
      <c r="Y62" s="167">
        <f t="shared" si="42"/>
        <v>4179.4300000000012</v>
      </c>
      <c r="Z62" s="167">
        <f t="shared" si="42"/>
        <v>3938.6499999999996</v>
      </c>
      <c r="AA62" s="228">
        <f t="shared" si="42"/>
        <v>4238.2284761904766</v>
      </c>
      <c r="AB62" s="436"/>
      <c r="AC62" s="437"/>
    </row>
    <row r="63" spans="1:30" ht="24" customHeight="1" x14ac:dyDescent="0.2">
      <c r="A63" s="111" t="s">
        <v>425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12">
        <f t="shared" ref="O63:Z63" si="43">O62*12/2080</f>
        <v>22.162961538461534</v>
      </c>
      <c r="P63" s="168">
        <f t="shared" si="43"/>
        <v>24.693807692307693</v>
      </c>
      <c r="Q63" s="168">
        <f t="shared" si="43"/>
        <v>22.903038461538458</v>
      </c>
      <c r="R63" s="168">
        <f t="shared" si="43"/>
        <v>23.644673076923077</v>
      </c>
      <c r="S63" s="168">
        <f t="shared" si="43"/>
        <v>23.95805769230769</v>
      </c>
      <c r="T63" s="168">
        <f t="shared" si="43"/>
        <v>24.417288461538462</v>
      </c>
      <c r="U63" s="168">
        <f t="shared" si="43"/>
        <v>22.920749999999995</v>
      </c>
      <c r="V63" s="168">
        <f t="shared" si="43"/>
        <v>20.701442307692304</v>
      </c>
      <c r="W63" s="168">
        <f t="shared" si="43"/>
        <v>23.435826923076924</v>
      </c>
      <c r="X63" s="168">
        <f t="shared" si="43"/>
        <v>21.408000000000001</v>
      </c>
      <c r="Y63" s="168">
        <f t="shared" si="43"/>
        <v>24.112096153846164</v>
      </c>
      <c r="Z63" s="168">
        <f t="shared" si="43"/>
        <v>22.722980769230766</v>
      </c>
      <c r="AA63" s="168"/>
      <c r="AB63" s="227"/>
      <c r="AC63" s="235">
        <f>SUM(AC26:AC61)</f>
        <v>24.451318131868124</v>
      </c>
    </row>
    <row r="64" spans="1:30" ht="15.75" customHeight="1" x14ac:dyDescent="0.2">
      <c r="A64" s="84" t="s">
        <v>144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5">
        <f t="shared" ref="O64:Z64" si="44">O63+O23</f>
        <v>31.337961538461535</v>
      </c>
      <c r="P64" s="169">
        <f t="shared" si="44"/>
        <v>35.268807692307689</v>
      </c>
      <c r="Q64" s="169">
        <f t="shared" si="44"/>
        <v>33.103038461538461</v>
      </c>
      <c r="R64" s="169">
        <f t="shared" si="44"/>
        <v>33.844673076923073</v>
      </c>
      <c r="S64" s="169">
        <f t="shared" si="44"/>
        <v>34.158057692307693</v>
      </c>
      <c r="T64" s="169">
        <f t="shared" si="44"/>
        <v>34.617288461538465</v>
      </c>
      <c r="U64" s="169">
        <f t="shared" si="44"/>
        <v>32.620749999999994</v>
      </c>
      <c r="V64" s="169">
        <f t="shared" si="44"/>
        <v>30.276442307692303</v>
      </c>
      <c r="W64" s="169">
        <f t="shared" si="44"/>
        <v>33.01082692307692</v>
      </c>
      <c r="X64" s="169">
        <f t="shared" si="44"/>
        <v>30.983000000000001</v>
      </c>
      <c r="Y64" s="169">
        <f t="shared" si="44"/>
        <v>33.687096153846163</v>
      </c>
      <c r="Z64" s="169">
        <f t="shared" si="44"/>
        <v>32.297980769230762</v>
      </c>
      <c r="AA64" s="169"/>
      <c r="AB64" s="183"/>
      <c r="AC64" s="183">
        <f>AC63+AC23</f>
        <v>34.411734798534788</v>
      </c>
    </row>
    <row r="67" spans="1:26" x14ac:dyDescent="0.2">
      <c r="A67" s="151"/>
      <c r="Z67" s="126"/>
    </row>
    <row r="114" ht="21" customHeight="1" x14ac:dyDescent="0.2"/>
  </sheetData>
  <mergeCells count="187">
    <mergeCell ref="L41:M41"/>
    <mergeCell ref="L56:M56"/>
    <mergeCell ref="AB2:AC2"/>
    <mergeCell ref="B3:C3"/>
    <mergeCell ref="D3:E3"/>
    <mergeCell ref="H3:I3"/>
    <mergeCell ref="J3:K3"/>
    <mergeCell ref="L3:M3"/>
    <mergeCell ref="AB3:AC3"/>
    <mergeCell ref="B8:C8"/>
    <mergeCell ref="D8:E8"/>
    <mergeCell ref="H8:I8"/>
    <mergeCell ref="J8:K8"/>
    <mergeCell ref="L8:M8"/>
    <mergeCell ref="B10:C10"/>
    <mergeCell ref="D10:E10"/>
    <mergeCell ref="H10:I10"/>
    <mergeCell ref="J10:K10"/>
    <mergeCell ref="L10:M10"/>
    <mergeCell ref="L9:M9"/>
    <mergeCell ref="A13:C13"/>
    <mergeCell ref="L15:M15"/>
    <mergeCell ref="B16:C16"/>
    <mergeCell ref="D16:E16"/>
    <mergeCell ref="A1:O1"/>
    <mergeCell ref="B2:C2"/>
    <mergeCell ref="D2:E2"/>
    <mergeCell ref="H2:I2"/>
    <mergeCell ref="J2:K2"/>
    <mergeCell ref="L2:M2"/>
    <mergeCell ref="B7:C7"/>
    <mergeCell ref="D7:E7"/>
    <mergeCell ref="H7:I7"/>
    <mergeCell ref="J7:K7"/>
    <mergeCell ref="L7:M7"/>
    <mergeCell ref="B5:C5"/>
    <mergeCell ref="D5:E5"/>
    <mergeCell ref="H5:I5"/>
    <mergeCell ref="J5:K5"/>
    <mergeCell ref="L5:M5"/>
    <mergeCell ref="B6:C6"/>
    <mergeCell ref="D6:E6"/>
    <mergeCell ref="H6:I6"/>
    <mergeCell ref="J6:K6"/>
    <mergeCell ref="L6:M6"/>
    <mergeCell ref="H16:I16"/>
    <mergeCell ref="J16:K16"/>
    <mergeCell ref="L16:M16"/>
    <mergeCell ref="B11:C11"/>
    <mergeCell ref="D11:E11"/>
    <mergeCell ref="H11:I11"/>
    <mergeCell ref="J11:K11"/>
    <mergeCell ref="L11:M11"/>
    <mergeCell ref="J12:K12"/>
    <mergeCell ref="L12:M12"/>
    <mergeCell ref="B21:C21"/>
    <mergeCell ref="D21:E21"/>
    <mergeCell ref="H21:I21"/>
    <mergeCell ref="J21:K21"/>
    <mergeCell ref="L21:M21"/>
    <mergeCell ref="A22:C22"/>
    <mergeCell ref="L17:M17"/>
    <mergeCell ref="A18:C18"/>
    <mergeCell ref="B20:C20"/>
    <mergeCell ref="D20:E20"/>
    <mergeCell ref="H20:I20"/>
    <mergeCell ref="J20:K20"/>
    <mergeCell ref="L20:M20"/>
    <mergeCell ref="B27:C27"/>
    <mergeCell ref="D27:E27"/>
    <mergeCell ref="H27:I27"/>
    <mergeCell ref="J27:K27"/>
    <mergeCell ref="L27:M27"/>
    <mergeCell ref="A23:C23"/>
    <mergeCell ref="D23:E23"/>
    <mergeCell ref="H23:I23"/>
    <mergeCell ref="J23:K23"/>
    <mergeCell ref="L23:M23"/>
    <mergeCell ref="L26:M26"/>
    <mergeCell ref="B28:C28"/>
    <mergeCell ref="D28:E28"/>
    <mergeCell ref="H28:I28"/>
    <mergeCell ref="J28:K28"/>
    <mergeCell ref="L28:M28"/>
    <mergeCell ref="B30:C30"/>
    <mergeCell ref="D30:E30"/>
    <mergeCell ref="H30:I30"/>
    <mergeCell ref="J30:K30"/>
    <mergeCell ref="L30:M30"/>
    <mergeCell ref="L29:M29"/>
    <mergeCell ref="L34:M34"/>
    <mergeCell ref="L35:M35"/>
    <mergeCell ref="B36:C36"/>
    <mergeCell ref="D36:E36"/>
    <mergeCell ref="H36:I36"/>
    <mergeCell ref="J36:K36"/>
    <mergeCell ref="L36:M36"/>
    <mergeCell ref="B31:C31"/>
    <mergeCell ref="D31:E31"/>
    <mergeCell ref="H31:I31"/>
    <mergeCell ref="J31:K31"/>
    <mergeCell ref="L31:M31"/>
    <mergeCell ref="B33:C33"/>
    <mergeCell ref="D33:E33"/>
    <mergeCell ref="H33:I33"/>
    <mergeCell ref="J33:K33"/>
    <mergeCell ref="L33:M33"/>
    <mergeCell ref="L32:M32"/>
    <mergeCell ref="B39:C39"/>
    <mergeCell ref="D39:E39"/>
    <mergeCell ref="H39:I39"/>
    <mergeCell ref="J39:K39"/>
    <mergeCell ref="L39:M39"/>
    <mergeCell ref="L40:M40"/>
    <mergeCell ref="B37:C37"/>
    <mergeCell ref="D37:E37"/>
    <mergeCell ref="H37:I37"/>
    <mergeCell ref="J37:K37"/>
    <mergeCell ref="L37:M37"/>
    <mergeCell ref="B38:C38"/>
    <mergeCell ref="L38:M38"/>
    <mergeCell ref="B45:C45"/>
    <mergeCell ref="D45:E45"/>
    <mergeCell ref="H45:I45"/>
    <mergeCell ref="J45:K45"/>
    <mergeCell ref="L45:M45"/>
    <mergeCell ref="L47:M47"/>
    <mergeCell ref="L42:M42"/>
    <mergeCell ref="B44:C44"/>
    <mergeCell ref="D44:E44"/>
    <mergeCell ref="H44:I44"/>
    <mergeCell ref="J44:K44"/>
    <mergeCell ref="L44:M44"/>
    <mergeCell ref="L43:M43"/>
    <mergeCell ref="L46:M46"/>
    <mergeCell ref="B50:C50"/>
    <mergeCell ref="H50:I50"/>
    <mergeCell ref="L50:M50"/>
    <mergeCell ref="B51:C51"/>
    <mergeCell ref="D51:E51"/>
    <mergeCell ref="H51:I51"/>
    <mergeCell ref="J51:K51"/>
    <mergeCell ref="L51:M51"/>
    <mergeCell ref="B48:C48"/>
    <mergeCell ref="D48:E48"/>
    <mergeCell ref="H48:I48"/>
    <mergeCell ref="J48:K48"/>
    <mergeCell ref="L48:M48"/>
    <mergeCell ref="B49:C49"/>
    <mergeCell ref="D49:E49"/>
    <mergeCell ref="H49:I49"/>
    <mergeCell ref="J49:K49"/>
    <mergeCell ref="L49:M49"/>
    <mergeCell ref="H59:I59"/>
    <mergeCell ref="J59:K59"/>
    <mergeCell ref="L59:M59"/>
    <mergeCell ref="L52:M52"/>
    <mergeCell ref="L53:M53"/>
    <mergeCell ref="L54:M54"/>
    <mergeCell ref="B55:C55"/>
    <mergeCell ref="D55:E55"/>
    <mergeCell ref="H55:I55"/>
    <mergeCell ref="J55:K55"/>
    <mergeCell ref="L55:M55"/>
    <mergeCell ref="B58:C58"/>
    <mergeCell ref="D58:E58"/>
    <mergeCell ref="H58:I58"/>
    <mergeCell ref="J58:K58"/>
    <mergeCell ref="L58:M58"/>
    <mergeCell ref="B59:C59"/>
    <mergeCell ref="D59:E59"/>
    <mergeCell ref="L57:M57"/>
    <mergeCell ref="A62:C62"/>
    <mergeCell ref="D62:E62"/>
    <mergeCell ref="H62:I62"/>
    <mergeCell ref="J62:K62"/>
    <mergeCell ref="L62:M62"/>
    <mergeCell ref="AB62:AC62"/>
    <mergeCell ref="B60:C60"/>
    <mergeCell ref="D60:E60"/>
    <mergeCell ref="H60:I60"/>
    <mergeCell ref="L60:M60"/>
    <mergeCell ref="B61:C61"/>
    <mergeCell ref="D61:E61"/>
    <mergeCell ref="H61:I61"/>
    <mergeCell ref="J61:K61"/>
    <mergeCell ref="L61:M61"/>
  </mergeCells>
  <pageMargins left="0.7" right="0.7" top="0.75" bottom="0.75" header="0.3" footer="0.3"/>
  <pageSetup fitToWidth="0" fitToHeight="0" orientation="portrait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BFFB-F6AA-48D3-B052-EE4D93D53D8B}">
  <dimension ref="A1:AE110"/>
  <sheetViews>
    <sheetView workbookViewId="0">
      <pane xSplit="3" ySplit="3" topLeftCell="Y56" activePane="bottomRight" state="frozen"/>
      <selection pane="topRight" activeCell="D1" sqref="D1"/>
      <selection pane="bottomLeft" activeCell="A4" sqref="A4"/>
      <selection pane="bottomRight" activeCell="AA59" sqref="AA59:AA60"/>
    </sheetView>
  </sheetViews>
  <sheetFormatPr defaultColWidth="9.33203125" defaultRowHeight="15.75" x14ac:dyDescent="0.2"/>
  <cols>
    <col min="1" max="1" width="15.33203125" style="1" customWidth="1"/>
    <col min="2" max="2" width="11.83203125" style="1" customWidth="1"/>
    <col min="3" max="3" width="43" style="1" customWidth="1"/>
    <col min="4" max="4" width="20.83203125" style="1" customWidth="1"/>
    <col min="5" max="5" width="8.1640625" style="1" customWidth="1"/>
    <col min="6" max="7" width="18" style="1" customWidth="1"/>
    <col min="8" max="8" width="8.6640625" style="1" customWidth="1"/>
    <col min="9" max="9" width="10.1640625" style="1" customWidth="1"/>
    <col min="10" max="10" width="13.1640625" style="1" customWidth="1"/>
    <col min="11" max="11" width="6.83203125" style="1" customWidth="1"/>
    <col min="12" max="12" width="3.33203125" style="1" customWidth="1"/>
    <col min="13" max="13" width="13.33203125" style="1" customWidth="1"/>
    <col min="14" max="14" width="14.1640625" style="1" customWidth="1"/>
    <col min="15" max="15" width="31.33203125" style="1" customWidth="1"/>
    <col min="16" max="16" width="33.5" style="220" customWidth="1"/>
    <col min="17" max="17" width="34.5" style="220" customWidth="1"/>
    <col min="18" max="18" width="36.83203125" style="220" customWidth="1"/>
    <col min="19" max="26" width="36.83203125" style="1" customWidth="1"/>
    <col min="27" max="27" width="16" style="220" customWidth="1"/>
    <col min="28" max="28" width="9.33203125" style="220"/>
    <col min="29" max="29" width="13.83203125" style="220" customWidth="1"/>
    <col min="30" max="16384" width="9.33203125" style="1"/>
  </cols>
  <sheetData>
    <row r="1" spans="1:31" ht="57.6" customHeight="1" x14ac:dyDescent="0.2">
      <c r="A1" s="469" t="s">
        <v>547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31" ht="16.5" customHeight="1" x14ac:dyDescent="0.2">
      <c r="A2" s="2"/>
      <c r="B2" s="450"/>
      <c r="C2" s="471"/>
      <c r="D2" s="450"/>
      <c r="E2" s="471"/>
      <c r="F2" s="2"/>
      <c r="G2" s="29"/>
      <c r="H2" s="450"/>
      <c r="I2" s="471"/>
      <c r="J2" s="450"/>
      <c r="K2" s="471"/>
      <c r="L2" s="450"/>
      <c r="M2" s="471"/>
      <c r="N2" s="2"/>
      <c r="O2" s="89" t="s">
        <v>426</v>
      </c>
      <c r="P2" s="100" t="s">
        <v>431</v>
      </c>
      <c r="Q2" s="100" t="s">
        <v>431</v>
      </c>
      <c r="R2" s="100" t="s">
        <v>431</v>
      </c>
      <c r="S2" s="100" t="s">
        <v>431</v>
      </c>
      <c r="T2" s="100" t="s">
        <v>497</v>
      </c>
      <c r="U2" s="100" t="s">
        <v>431</v>
      </c>
      <c r="V2" s="100" t="s">
        <v>431</v>
      </c>
      <c r="W2" s="100" t="s">
        <v>431</v>
      </c>
      <c r="X2" s="100" t="s">
        <v>431</v>
      </c>
      <c r="Y2" s="100" t="s">
        <v>431</v>
      </c>
      <c r="Z2" s="100" t="s">
        <v>431</v>
      </c>
      <c r="AA2" s="223"/>
      <c r="AB2" s="463">
        <v>12</v>
      </c>
      <c r="AC2" s="464"/>
    </row>
    <row r="3" spans="1:31" ht="47.1" customHeight="1" x14ac:dyDescent="0.2">
      <c r="A3" s="209" t="s">
        <v>639</v>
      </c>
      <c r="B3" s="465" t="s">
        <v>2</v>
      </c>
      <c r="C3" s="466"/>
      <c r="D3" s="465" t="s">
        <v>3</v>
      </c>
      <c r="E3" s="466"/>
      <c r="F3" s="4" t="s">
        <v>151</v>
      </c>
      <c r="G3" s="30" t="s">
        <v>160</v>
      </c>
      <c r="H3" s="465" t="s">
        <v>4</v>
      </c>
      <c r="I3" s="466"/>
      <c r="J3" s="465" t="s">
        <v>5</v>
      </c>
      <c r="K3" s="466"/>
      <c r="L3" s="465" t="s">
        <v>6</v>
      </c>
      <c r="M3" s="466"/>
      <c r="N3" s="5" t="s">
        <v>7</v>
      </c>
      <c r="O3" s="4" t="s">
        <v>605</v>
      </c>
      <c r="P3" s="202" t="s">
        <v>606</v>
      </c>
      <c r="Q3" s="202" t="s">
        <v>607</v>
      </c>
      <c r="R3" s="202" t="s">
        <v>608</v>
      </c>
      <c r="S3" s="4" t="s">
        <v>609</v>
      </c>
      <c r="T3" s="30" t="s">
        <v>610</v>
      </c>
      <c r="U3" s="30" t="s">
        <v>611</v>
      </c>
      <c r="V3" s="30" t="s">
        <v>612</v>
      </c>
      <c r="W3" s="30" t="s">
        <v>613</v>
      </c>
      <c r="X3" s="30" t="s">
        <v>614</v>
      </c>
      <c r="Y3" s="30" t="s">
        <v>615</v>
      </c>
      <c r="Z3" s="30" t="s">
        <v>616</v>
      </c>
      <c r="AA3" s="32" t="s">
        <v>148</v>
      </c>
      <c r="AB3" s="467" t="s">
        <v>583</v>
      </c>
      <c r="AC3" s="468"/>
    </row>
    <row r="4" spans="1:31" ht="47.1" customHeight="1" x14ac:dyDescent="0.2">
      <c r="A4" s="208" t="s">
        <v>633</v>
      </c>
      <c r="B4" s="193"/>
      <c r="C4" s="144"/>
      <c r="D4" s="30"/>
      <c r="E4" s="144"/>
      <c r="F4" s="4"/>
      <c r="G4" s="30"/>
      <c r="H4" s="30"/>
      <c r="I4" s="144"/>
      <c r="J4" s="30"/>
      <c r="K4" s="144"/>
      <c r="L4" s="30"/>
      <c r="M4" s="144"/>
      <c r="N4" s="5"/>
      <c r="O4" s="4"/>
      <c r="P4" s="194"/>
      <c r="Q4" s="194"/>
      <c r="R4" s="194"/>
      <c r="S4" s="144"/>
      <c r="T4" s="193"/>
      <c r="U4" s="193"/>
      <c r="V4" s="193"/>
      <c r="W4" s="193"/>
      <c r="X4" s="193"/>
      <c r="Y4" s="193"/>
      <c r="Z4" s="193"/>
      <c r="AA4" s="199"/>
      <c r="AB4" s="200"/>
      <c r="AC4" s="201"/>
    </row>
    <row r="5" spans="1:31" ht="28.5" customHeight="1" x14ac:dyDescent="0.25">
      <c r="A5" s="207"/>
      <c r="B5" s="438" t="s">
        <v>18</v>
      </c>
      <c r="C5" s="439"/>
      <c r="D5" s="438" t="s">
        <v>19</v>
      </c>
      <c r="E5" s="439"/>
      <c r="F5" s="7" t="s">
        <v>20</v>
      </c>
      <c r="G5" s="11"/>
      <c r="H5" s="440"/>
      <c r="I5" s="441"/>
      <c r="J5" s="438" t="s">
        <v>21</v>
      </c>
      <c r="K5" s="439"/>
      <c r="L5" s="438" t="s">
        <v>22</v>
      </c>
      <c r="M5" s="439"/>
      <c r="N5" s="8">
        <f>3.5/4</f>
        <v>0.875</v>
      </c>
      <c r="O5" s="8">
        <f t="shared" ref="O5:O13" si="0">N5</f>
        <v>0.875</v>
      </c>
      <c r="P5" s="161">
        <f t="shared" ref="P5:U5" si="1">O5</f>
        <v>0.875</v>
      </c>
      <c r="Q5" s="161">
        <f t="shared" si="1"/>
        <v>0.875</v>
      </c>
      <c r="R5" s="161">
        <f t="shared" si="1"/>
        <v>0.875</v>
      </c>
      <c r="S5" s="161">
        <f t="shared" si="1"/>
        <v>0.875</v>
      </c>
      <c r="T5" s="161">
        <f t="shared" si="1"/>
        <v>0.875</v>
      </c>
      <c r="U5" s="161">
        <f t="shared" si="1"/>
        <v>0.875</v>
      </c>
      <c r="V5" s="161">
        <f>U5</f>
        <v>0.875</v>
      </c>
      <c r="W5" s="161">
        <f>V5</f>
        <v>0.875</v>
      </c>
      <c r="X5" s="161">
        <f>W5</f>
        <v>0.875</v>
      </c>
      <c r="Y5" s="161">
        <f>X5</f>
        <v>0.875</v>
      </c>
      <c r="Z5" s="161">
        <f>Y5</f>
        <v>0.875</v>
      </c>
      <c r="AA5" s="161" cm="1">
        <f t="array" ref="AA5">SUM(O5:Z5/12)</f>
        <v>0.87499999999999989</v>
      </c>
      <c r="AB5" s="224"/>
      <c r="AC5" s="225">
        <f>AA5</f>
        <v>0.87499999999999989</v>
      </c>
    </row>
    <row r="6" spans="1:31" ht="28.5" customHeight="1" x14ac:dyDescent="0.25">
      <c r="A6" s="7"/>
      <c r="B6" s="438" t="s">
        <v>23</v>
      </c>
      <c r="C6" s="439"/>
      <c r="D6" s="438" t="s">
        <v>24</v>
      </c>
      <c r="E6" s="439"/>
      <c r="F6" s="7" t="s">
        <v>25</v>
      </c>
      <c r="G6" s="11"/>
      <c r="H6" s="440"/>
      <c r="I6" s="441"/>
      <c r="J6" s="438" t="s">
        <v>580</v>
      </c>
      <c r="K6" s="439"/>
      <c r="L6" s="438" t="s">
        <v>27</v>
      </c>
      <c r="M6" s="439"/>
      <c r="N6" s="8">
        <f>3.5/4</f>
        <v>0.875</v>
      </c>
      <c r="O6" s="8">
        <f t="shared" si="0"/>
        <v>0.875</v>
      </c>
      <c r="P6" s="161">
        <f t="shared" ref="P6:P13" si="2">O6</f>
        <v>0.875</v>
      </c>
      <c r="Q6" s="161">
        <f t="shared" ref="Q6:Q13" si="3">P6</f>
        <v>0.875</v>
      </c>
      <c r="R6" s="161">
        <f t="shared" ref="R6:R13" si="4">Q6</f>
        <v>0.875</v>
      </c>
      <c r="S6" s="161">
        <f t="shared" ref="S6:S13" si="5">R6</f>
        <v>0.875</v>
      </c>
      <c r="T6" s="161">
        <f t="shared" ref="T6:T13" si="6">S6</f>
        <v>0.875</v>
      </c>
      <c r="U6" s="161">
        <f t="shared" ref="U6:U13" si="7">T6</f>
        <v>0.875</v>
      </c>
      <c r="V6" s="161">
        <f t="shared" ref="V6:V13" si="8">U6</f>
        <v>0.875</v>
      </c>
      <c r="W6" s="161">
        <f t="shared" ref="W6:W13" si="9">V6</f>
        <v>0.875</v>
      </c>
      <c r="X6" s="161">
        <f t="shared" ref="X6:X13" si="10">W6</f>
        <v>0.875</v>
      </c>
      <c r="Y6" s="161">
        <f t="shared" ref="Y6:Y13" si="11">X6</f>
        <v>0.875</v>
      </c>
      <c r="Z6" s="161">
        <f t="shared" ref="Z6:Z13" si="12">Y6</f>
        <v>0.875</v>
      </c>
      <c r="AA6" s="161" cm="1">
        <f t="array" ref="AA6">SUM(O6:Z6/12)</f>
        <v>0.87499999999999989</v>
      </c>
      <c r="AB6" s="224"/>
      <c r="AC6" s="225">
        <f t="shared" ref="AC6:AC13" si="13">AA6</f>
        <v>0.87499999999999989</v>
      </c>
    </row>
    <row r="7" spans="1:31" ht="28.5" customHeight="1" x14ac:dyDescent="0.25">
      <c r="A7" s="7"/>
      <c r="B7" s="438" t="s">
        <v>28</v>
      </c>
      <c r="C7" s="439"/>
      <c r="D7" s="438" t="s">
        <v>29</v>
      </c>
      <c r="E7" s="439"/>
      <c r="F7" s="7" t="s">
        <v>30</v>
      </c>
      <c r="G7" s="11"/>
      <c r="H7" s="440" t="s">
        <v>648</v>
      </c>
      <c r="I7" s="441"/>
      <c r="J7" s="438" t="s">
        <v>535</v>
      </c>
      <c r="K7" s="439"/>
      <c r="L7" s="438" t="s">
        <v>22</v>
      </c>
      <c r="M7" s="439"/>
      <c r="N7" s="8">
        <f>2.5/4</f>
        <v>0.625</v>
      </c>
      <c r="O7" s="8">
        <f t="shared" si="0"/>
        <v>0.625</v>
      </c>
      <c r="P7" s="161">
        <f t="shared" si="2"/>
        <v>0.625</v>
      </c>
      <c r="Q7" s="161">
        <f t="shared" si="3"/>
        <v>0.625</v>
      </c>
      <c r="R7" s="161">
        <v>0</v>
      </c>
      <c r="S7" s="161">
        <f t="shared" si="5"/>
        <v>0</v>
      </c>
      <c r="T7" s="161">
        <f t="shared" si="6"/>
        <v>0</v>
      </c>
      <c r="U7" s="161">
        <f t="shared" si="7"/>
        <v>0</v>
      </c>
      <c r="V7" s="161">
        <f t="shared" si="8"/>
        <v>0</v>
      </c>
      <c r="W7" s="161">
        <f t="shared" si="9"/>
        <v>0</v>
      </c>
      <c r="X7" s="161">
        <f t="shared" si="10"/>
        <v>0</v>
      </c>
      <c r="Y7" s="161">
        <f t="shared" si="11"/>
        <v>0</v>
      </c>
      <c r="Z7" s="161">
        <f t="shared" si="12"/>
        <v>0</v>
      </c>
      <c r="AA7" s="161" cm="1">
        <f t="array" ref="AA7">SUM(O7:Z7/12)</f>
        <v>0.15625</v>
      </c>
      <c r="AB7" s="224"/>
      <c r="AC7" s="225">
        <f t="shared" si="13"/>
        <v>0.15625</v>
      </c>
    </row>
    <row r="8" spans="1:31" ht="29.25" customHeight="1" x14ac:dyDescent="0.25">
      <c r="A8" s="7"/>
      <c r="B8" s="438" t="s">
        <v>36</v>
      </c>
      <c r="C8" s="439"/>
      <c r="D8" s="438" t="s">
        <v>37</v>
      </c>
      <c r="E8" s="439"/>
      <c r="F8" s="7" t="s">
        <v>38</v>
      </c>
      <c r="G8" s="11"/>
      <c r="H8" s="440"/>
      <c r="I8" s="441"/>
      <c r="J8" s="438" t="s">
        <v>31</v>
      </c>
      <c r="K8" s="439"/>
      <c r="L8" s="438" t="s">
        <v>22</v>
      </c>
      <c r="M8" s="439"/>
      <c r="N8" s="8">
        <f>3/4</f>
        <v>0.75</v>
      </c>
      <c r="O8" s="8">
        <f t="shared" si="0"/>
        <v>0.75</v>
      </c>
      <c r="P8" s="161">
        <f t="shared" si="2"/>
        <v>0.75</v>
      </c>
      <c r="Q8" s="161">
        <f t="shared" si="3"/>
        <v>0.75</v>
      </c>
      <c r="R8" s="161">
        <f t="shared" si="4"/>
        <v>0.75</v>
      </c>
      <c r="S8" s="161">
        <f t="shared" si="5"/>
        <v>0.75</v>
      </c>
      <c r="T8" s="161">
        <f t="shared" si="6"/>
        <v>0.75</v>
      </c>
      <c r="U8" s="161">
        <f t="shared" si="7"/>
        <v>0.75</v>
      </c>
      <c r="V8" s="161">
        <f t="shared" si="8"/>
        <v>0.75</v>
      </c>
      <c r="W8" s="161">
        <f t="shared" si="9"/>
        <v>0.75</v>
      </c>
      <c r="X8" s="161">
        <f t="shared" si="10"/>
        <v>0.75</v>
      </c>
      <c r="Y8" s="161">
        <f t="shared" si="11"/>
        <v>0.75</v>
      </c>
      <c r="Z8" s="161">
        <f t="shared" si="12"/>
        <v>0.75</v>
      </c>
      <c r="AA8" s="161" cm="1">
        <f t="array" ref="AA8">SUM(O8:Z8/12)</f>
        <v>0.75</v>
      </c>
      <c r="AB8" s="224"/>
      <c r="AC8" s="225">
        <f t="shared" si="13"/>
        <v>0.75</v>
      </c>
    </row>
    <row r="9" spans="1:31" ht="28.5" customHeight="1" x14ac:dyDescent="0.25">
      <c r="A9" s="7"/>
      <c r="B9" s="438" t="s">
        <v>42</v>
      </c>
      <c r="C9" s="439"/>
      <c r="D9" s="438" t="s">
        <v>43</v>
      </c>
      <c r="E9" s="439"/>
      <c r="F9" s="7" t="s">
        <v>44</v>
      </c>
      <c r="G9" s="11"/>
      <c r="H9" s="440"/>
      <c r="I9" s="441"/>
      <c r="J9" s="438" t="s">
        <v>26</v>
      </c>
      <c r="K9" s="439"/>
      <c r="L9" s="438" t="s">
        <v>27</v>
      </c>
      <c r="M9" s="439"/>
      <c r="N9" s="8">
        <f>4/4</f>
        <v>1</v>
      </c>
      <c r="O9" s="8">
        <f t="shared" si="0"/>
        <v>1</v>
      </c>
      <c r="P9" s="161">
        <f t="shared" si="2"/>
        <v>1</v>
      </c>
      <c r="Q9" s="161">
        <f t="shared" si="3"/>
        <v>1</v>
      </c>
      <c r="R9" s="161">
        <f t="shared" si="4"/>
        <v>1</v>
      </c>
      <c r="S9" s="161">
        <f t="shared" si="5"/>
        <v>1</v>
      </c>
      <c r="T9" s="161">
        <f t="shared" si="6"/>
        <v>1</v>
      </c>
      <c r="U9" s="161">
        <f t="shared" si="7"/>
        <v>1</v>
      </c>
      <c r="V9" s="161">
        <f t="shared" si="8"/>
        <v>1</v>
      </c>
      <c r="W9" s="161">
        <f t="shared" si="9"/>
        <v>1</v>
      </c>
      <c r="X9" s="161">
        <f t="shared" si="10"/>
        <v>1</v>
      </c>
      <c r="Y9" s="161">
        <f t="shared" si="11"/>
        <v>1</v>
      </c>
      <c r="Z9" s="161">
        <f t="shared" si="12"/>
        <v>1</v>
      </c>
      <c r="AA9" s="161" cm="1">
        <f t="array" ref="AA9">SUM(O9:Z9/12)</f>
        <v>1</v>
      </c>
      <c r="AB9" s="224"/>
      <c r="AC9" s="225">
        <f t="shared" si="13"/>
        <v>1</v>
      </c>
    </row>
    <row r="10" spans="1:31" ht="28.5" customHeight="1" x14ac:dyDescent="0.25">
      <c r="A10" s="7"/>
      <c r="B10" s="11" t="s">
        <v>663</v>
      </c>
      <c r="C10" s="13"/>
      <c r="D10" s="11"/>
      <c r="E10" s="13"/>
      <c r="F10" s="7"/>
      <c r="G10" s="11"/>
      <c r="H10" s="14"/>
      <c r="I10" s="15"/>
      <c r="J10" s="11"/>
      <c r="K10" s="13"/>
      <c r="L10" s="11"/>
      <c r="M10" s="13"/>
      <c r="N10" s="8"/>
      <c r="O10" s="8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>
        <f t="shared" si="12"/>
        <v>0</v>
      </c>
      <c r="AA10" s="161" cm="1">
        <f t="array" ref="AA10">SUM(O10:Z10/12)</f>
        <v>0</v>
      </c>
      <c r="AB10" s="224"/>
      <c r="AC10" s="225"/>
      <c r="AD10" s="62" t="s">
        <v>667</v>
      </c>
      <c r="AE10" s="62"/>
    </row>
    <row r="11" spans="1:31" ht="33" customHeight="1" x14ac:dyDescent="0.25">
      <c r="A11" s="7"/>
      <c r="B11" s="438" t="s">
        <v>53</v>
      </c>
      <c r="C11" s="439"/>
      <c r="D11" s="438" t="s">
        <v>54</v>
      </c>
      <c r="E11" s="439"/>
      <c r="F11" s="7" t="s">
        <v>55</v>
      </c>
      <c r="G11" s="11"/>
      <c r="H11" s="440"/>
      <c r="I11" s="441"/>
      <c r="J11" s="438" t="s">
        <v>21</v>
      </c>
      <c r="K11" s="439"/>
      <c r="L11" s="438" t="s">
        <v>27</v>
      </c>
      <c r="M11" s="439"/>
      <c r="N11" s="8">
        <f>3.5/4</f>
        <v>0.875</v>
      </c>
      <c r="O11" s="8">
        <f t="shared" si="0"/>
        <v>0.875</v>
      </c>
      <c r="P11" s="161">
        <f t="shared" si="2"/>
        <v>0.875</v>
      </c>
      <c r="Q11" s="161">
        <f t="shared" si="3"/>
        <v>0.875</v>
      </c>
      <c r="R11" s="161">
        <f t="shared" si="4"/>
        <v>0.875</v>
      </c>
      <c r="S11" s="161">
        <f t="shared" si="5"/>
        <v>0.875</v>
      </c>
      <c r="T11" s="161">
        <f t="shared" si="6"/>
        <v>0.875</v>
      </c>
      <c r="U11" s="161">
        <f t="shared" si="7"/>
        <v>0.875</v>
      </c>
      <c r="V11" s="161">
        <f t="shared" si="8"/>
        <v>0.875</v>
      </c>
      <c r="W11" s="161">
        <f t="shared" si="9"/>
        <v>0.875</v>
      </c>
      <c r="X11" s="161">
        <f t="shared" si="10"/>
        <v>0.875</v>
      </c>
      <c r="Y11" s="161">
        <f t="shared" si="11"/>
        <v>0.875</v>
      </c>
      <c r="Z11" s="161">
        <f t="shared" si="12"/>
        <v>0.875</v>
      </c>
      <c r="AA11" s="161" cm="1">
        <f t="array" ref="AA11">SUM(O11:Z11/12)</f>
        <v>0.87499999999999989</v>
      </c>
      <c r="AB11" s="224"/>
      <c r="AC11" s="225">
        <f t="shared" si="13"/>
        <v>0.87499999999999989</v>
      </c>
    </row>
    <row r="12" spans="1:31" ht="35.25" customHeight="1" x14ac:dyDescent="0.25">
      <c r="A12" s="7"/>
      <c r="B12" s="438" t="s">
        <v>56</v>
      </c>
      <c r="C12" s="439"/>
      <c r="D12" s="438" t="s">
        <v>57</v>
      </c>
      <c r="E12" s="439"/>
      <c r="F12" s="9" t="s">
        <v>50</v>
      </c>
      <c r="G12" s="14"/>
      <c r="H12" s="440"/>
      <c r="I12" s="441"/>
      <c r="J12" s="438" t="s">
        <v>26</v>
      </c>
      <c r="K12" s="439"/>
      <c r="L12" s="438" t="s">
        <v>27</v>
      </c>
      <c r="M12" s="439"/>
      <c r="N12" s="8">
        <f>4/4</f>
        <v>1</v>
      </c>
      <c r="O12" s="8">
        <f t="shared" si="0"/>
        <v>1</v>
      </c>
      <c r="P12" s="161">
        <f t="shared" si="2"/>
        <v>1</v>
      </c>
      <c r="Q12" s="161">
        <f t="shared" si="3"/>
        <v>1</v>
      </c>
      <c r="R12" s="161">
        <f t="shared" si="4"/>
        <v>1</v>
      </c>
      <c r="S12" s="161">
        <f t="shared" si="5"/>
        <v>1</v>
      </c>
      <c r="T12" s="161">
        <f t="shared" si="6"/>
        <v>1</v>
      </c>
      <c r="U12" s="161">
        <f t="shared" si="7"/>
        <v>1</v>
      </c>
      <c r="V12" s="161">
        <f t="shared" si="8"/>
        <v>1</v>
      </c>
      <c r="W12" s="161">
        <f t="shared" si="9"/>
        <v>1</v>
      </c>
      <c r="X12" s="161">
        <f t="shared" si="10"/>
        <v>1</v>
      </c>
      <c r="Y12" s="161">
        <f t="shared" si="11"/>
        <v>1</v>
      </c>
      <c r="Z12" s="161">
        <f t="shared" si="12"/>
        <v>1</v>
      </c>
      <c r="AA12" s="161" cm="1">
        <f t="array" ref="AA12">SUM(O12:Z12/12)</f>
        <v>1</v>
      </c>
      <c r="AB12" s="224"/>
      <c r="AC12" s="225">
        <f t="shared" si="13"/>
        <v>1</v>
      </c>
    </row>
    <row r="13" spans="1:31" ht="21" customHeight="1" x14ac:dyDescent="0.25">
      <c r="A13" s="11"/>
      <c r="B13" s="12" t="s">
        <v>152</v>
      </c>
      <c r="C13" s="13"/>
      <c r="D13" s="11" t="s">
        <v>153</v>
      </c>
      <c r="E13" s="13"/>
      <c r="F13" s="7" t="s">
        <v>154</v>
      </c>
      <c r="G13" s="33">
        <v>43712</v>
      </c>
      <c r="H13" s="14"/>
      <c r="I13" s="15"/>
      <c r="J13" s="438" t="s">
        <v>155</v>
      </c>
      <c r="K13" s="449"/>
      <c r="L13" s="438" t="s">
        <v>22</v>
      </c>
      <c r="M13" s="449"/>
      <c r="N13" s="8">
        <f>4/4</f>
        <v>1</v>
      </c>
      <c r="O13" s="8">
        <f t="shared" si="0"/>
        <v>1</v>
      </c>
      <c r="P13" s="161">
        <f t="shared" si="2"/>
        <v>1</v>
      </c>
      <c r="Q13" s="161">
        <f t="shared" si="3"/>
        <v>1</v>
      </c>
      <c r="R13" s="161">
        <f t="shared" si="4"/>
        <v>1</v>
      </c>
      <c r="S13" s="161">
        <f t="shared" si="5"/>
        <v>1</v>
      </c>
      <c r="T13" s="161">
        <f t="shared" si="6"/>
        <v>1</v>
      </c>
      <c r="U13" s="161">
        <f t="shared" si="7"/>
        <v>1</v>
      </c>
      <c r="V13" s="161">
        <f t="shared" si="8"/>
        <v>1</v>
      </c>
      <c r="W13" s="161">
        <f t="shared" si="9"/>
        <v>1</v>
      </c>
      <c r="X13" s="161">
        <f t="shared" si="10"/>
        <v>1</v>
      </c>
      <c r="Y13" s="161">
        <f t="shared" si="11"/>
        <v>1</v>
      </c>
      <c r="Z13" s="161">
        <f t="shared" si="12"/>
        <v>1</v>
      </c>
      <c r="AA13" s="161" cm="1">
        <f t="array" ref="AA13">SUM(O13:Z13/12)</f>
        <v>1</v>
      </c>
      <c r="AB13" s="224"/>
      <c r="AC13" s="225">
        <f t="shared" si="13"/>
        <v>1</v>
      </c>
    </row>
    <row r="14" spans="1:31" ht="21" customHeight="1" x14ac:dyDescent="0.25">
      <c r="A14" s="460" t="s">
        <v>635</v>
      </c>
      <c r="B14" s="461"/>
      <c r="C14" s="462"/>
      <c r="D14" s="11"/>
      <c r="E14" s="13"/>
      <c r="F14" s="7"/>
      <c r="G14" s="33"/>
      <c r="H14" s="14"/>
      <c r="I14" s="15"/>
      <c r="J14" s="11"/>
      <c r="K14" s="189"/>
      <c r="L14" s="11"/>
      <c r="M14" s="189"/>
      <c r="N14" s="8"/>
      <c r="O14" s="8"/>
      <c r="P14" s="222">
        <f t="shared" ref="P14:U14" si="14">SUM(P5:P13)</f>
        <v>7</v>
      </c>
      <c r="Q14" s="222">
        <f t="shared" si="14"/>
        <v>7</v>
      </c>
      <c r="R14" s="222">
        <f t="shared" si="14"/>
        <v>6.375</v>
      </c>
      <c r="S14" s="222">
        <f t="shared" si="14"/>
        <v>6.375</v>
      </c>
      <c r="T14" s="222">
        <f t="shared" si="14"/>
        <v>6.375</v>
      </c>
      <c r="U14" s="222">
        <f t="shared" si="14"/>
        <v>6.375</v>
      </c>
      <c r="V14" s="222">
        <f t="shared" ref="V14:AA14" si="15">SUM(V5:V13)</f>
        <v>6.375</v>
      </c>
      <c r="W14" s="222">
        <f t="shared" si="15"/>
        <v>6.375</v>
      </c>
      <c r="X14" s="222">
        <f t="shared" si="15"/>
        <v>6.375</v>
      </c>
      <c r="Y14" s="222">
        <f t="shared" si="15"/>
        <v>6.375</v>
      </c>
      <c r="Z14" s="161">
        <f t="shared" si="15"/>
        <v>6.375</v>
      </c>
      <c r="AA14" s="222">
        <f t="shared" si="15"/>
        <v>6.53125</v>
      </c>
      <c r="AB14" s="224"/>
      <c r="AC14" s="236">
        <f>SUM(AC5:AC13)</f>
        <v>6.53125</v>
      </c>
    </row>
    <row r="15" spans="1:31" ht="21" customHeight="1" x14ac:dyDescent="0.25">
      <c r="A15" s="208" t="s">
        <v>634</v>
      </c>
      <c r="B15" s="12"/>
      <c r="C15" s="13"/>
      <c r="D15" s="11"/>
      <c r="E15" s="13"/>
      <c r="F15" s="7"/>
      <c r="G15" s="33"/>
      <c r="H15" s="14"/>
      <c r="I15" s="15"/>
      <c r="J15" s="11"/>
      <c r="K15" s="189"/>
      <c r="L15" s="11"/>
      <c r="M15" s="189"/>
      <c r="N15" s="8"/>
      <c r="O15" s="8"/>
      <c r="P15" s="161"/>
      <c r="Q15" s="161"/>
      <c r="R15" s="161"/>
      <c r="S15" s="31"/>
      <c r="T15" s="161"/>
      <c r="U15" s="161"/>
      <c r="V15" s="161"/>
      <c r="W15" s="161"/>
      <c r="X15" s="161"/>
      <c r="Y15" s="161"/>
      <c r="Z15" s="161"/>
      <c r="AA15" s="161"/>
      <c r="AB15" s="224"/>
      <c r="AC15" s="225"/>
    </row>
    <row r="16" spans="1:31" ht="28.5" customHeight="1" x14ac:dyDescent="0.25">
      <c r="A16" s="207"/>
      <c r="B16" s="11" t="s">
        <v>619</v>
      </c>
      <c r="C16" s="13"/>
      <c r="D16" s="11" t="s">
        <v>65</v>
      </c>
      <c r="E16" s="13"/>
      <c r="F16" s="7" t="s">
        <v>63</v>
      </c>
      <c r="G16" s="33">
        <v>44414</v>
      </c>
      <c r="H16" s="14"/>
      <c r="I16" s="15"/>
      <c r="J16" s="11" t="s">
        <v>620</v>
      </c>
      <c r="K16" s="13"/>
      <c r="L16" s="438" t="s">
        <v>35</v>
      </c>
      <c r="M16" s="449"/>
      <c r="N16" s="8">
        <f>3/5</f>
        <v>0.6</v>
      </c>
      <c r="O16" s="8"/>
      <c r="P16" s="161">
        <f>N16</f>
        <v>0.6</v>
      </c>
      <c r="Q16" s="161">
        <f t="shared" ref="Q16:V16" si="16">P16</f>
        <v>0.6</v>
      </c>
      <c r="R16" s="161">
        <f t="shared" si="16"/>
        <v>0.6</v>
      </c>
      <c r="S16" s="161">
        <f t="shared" si="16"/>
        <v>0.6</v>
      </c>
      <c r="T16" s="161">
        <f t="shared" si="16"/>
        <v>0.6</v>
      </c>
      <c r="U16" s="161">
        <f t="shared" si="16"/>
        <v>0.6</v>
      </c>
      <c r="V16" s="161">
        <f t="shared" si="16"/>
        <v>0.6</v>
      </c>
      <c r="W16" s="161">
        <f>V16</f>
        <v>0.6</v>
      </c>
      <c r="X16" s="161">
        <f>W16</f>
        <v>0.6</v>
      </c>
      <c r="Y16" s="161">
        <f>X16</f>
        <v>0.6</v>
      </c>
      <c r="Z16" s="161">
        <f>Y16</f>
        <v>0.6</v>
      </c>
      <c r="AA16" s="161" cm="1">
        <f t="array" ref="AA16">SUM(O16:Z16/11)</f>
        <v>0.60000000000000009</v>
      </c>
      <c r="AB16" s="224"/>
      <c r="AC16" s="225">
        <f>AA16</f>
        <v>0.60000000000000009</v>
      </c>
    </row>
    <row r="17" spans="1:29" ht="37.5" customHeight="1" x14ac:dyDescent="0.25">
      <c r="A17" s="7"/>
      <c r="B17" s="438" t="s">
        <v>39</v>
      </c>
      <c r="C17" s="439"/>
      <c r="D17" s="438" t="s">
        <v>40</v>
      </c>
      <c r="E17" s="439"/>
      <c r="F17" s="7" t="s">
        <v>30</v>
      </c>
      <c r="G17" s="11"/>
      <c r="H17" s="440"/>
      <c r="I17" s="441"/>
      <c r="J17" s="438" t="s">
        <v>621</v>
      </c>
      <c r="K17" s="439"/>
      <c r="L17" s="438" t="s">
        <v>35</v>
      </c>
      <c r="M17" s="439"/>
      <c r="N17" s="8">
        <f>3/5</f>
        <v>0.6</v>
      </c>
      <c r="O17" s="8">
        <f t="shared" ref="O17:Q18" si="17">N17</f>
        <v>0.6</v>
      </c>
      <c r="P17" s="161">
        <f t="shared" si="17"/>
        <v>0.6</v>
      </c>
      <c r="Q17" s="161">
        <f t="shared" si="17"/>
        <v>0.6</v>
      </c>
      <c r="R17" s="161">
        <f t="shared" ref="R17:R18" si="18">Q17</f>
        <v>0.6</v>
      </c>
      <c r="S17" s="161">
        <f t="shared" ref="S17:S18" si="19">R17</f>
        <v>0.6</v>
      </c>
      <c r="T17" s="161">
        <f t="shared" ref="T17:T18" si="20">S17</f>
        <v>0.6</v>
      </c>
      <c r="U17" s="161">
        <f>T17</f>
        <v>0.6</v>
      </c>
      <c r="V17" s="161">
        <f t="shared" ref="V17:V18" si="21">U17</f>
        <v>0.6</v>
      </c>
      <c r="W17" s="161">
        <f t="shared" ref="W17:W18" si="22">V17</f>
        <v>0.6</v>
      </c>
      <c r="X17" s="161">
        <f t="shared" ref="X17:X18" si="23">W17</f>
        <v>0.6</v>
      </c>
      <c r="Y17" s="161">
        <f t="shared" ref="Y17:Y18" si="24">X17</f>
        <v>0.6</v>
      </c>
      <c r="Z17" s="161">
        <f t="shared" ref="Z17:Z18" si="25">Y17</f>
        <v>0.6</v>
      </c>
      <c r="AA17" s="161" cm="1">
        <f t="array" ref="AA17">SUM(O17:Z17/12)</f>
        <v>0.6</v>
      </c>
      <c r="AB17" s="224"/>
      <c r="AC17" s="225">
        <f>AA17</f>
        <v>0.6</v>
      </c>
    </row>
    <row r="18" spans="1:29" ht="37.5" customHeight="1" x14ac:dyDescent="0.25">
      <c r="A18" s="7"/>
      <c r="B18" s="11" t="s">
        <v>565</v>
      </c>
      <c r="C18" s="13"/>
      <c r="D18" s="11" t="s">
        <v>566</v>
      </c>
      <c r="E18" s="13"/>
      <c r="F18" s="7" t="s">
        <v>125</v>
      </c>
      <c r="G18" s="33">
        <v>44116</v>
      </c>
      <c r="H18" s="14"/>
      <c r="I18" s="15"/>
      <c r="J18" s="11" t="s">
        <v>567</v>
      </c>
      <c r="K18" s="13"/>
      <c r="L18" s="438" t="s">
        <v>35</v>
      </c>
      <c r="M18" s="439"/>
      <c r="N18" s="8">
        <f>3/5</f>
        <v>0.6</v>
      </c>
      <c r="O18" s="8">
        <f t="shared" si="17"/>
        <v>0.6</v>
      </c>
      <c r="P18" s="161">
        <f t="shared" si="17"/>
        <v>0.6</v>
      </c>
      <c r="Q18" s="161">
        <f t="shared" si="17"/>
        <v>0.6</v>
      </c>
      <c r="R18" s="161">
        <f t="shared" si="18"/>
        <v>0.6</v>
      </c>
      <c r="S18" s="161">
        <f t="shared" si="19"/>
        <v>0.6</v>
      </c>
      <c r="T18" s="161">
        <f t="shared" si="20"/>
        <v>0.6</v>
      </c>
      <c r="U18" s="161">
        <f>T18</f>
        <v>0.6</v>
      </c>
      <c r="V18" s="161">
        <f t="shared" si="21"/>
        <v>0.6</v>
      </c>
      <c r="W18" s="161">
        <f t="shared" si="22"/>
        <v>0.6</v>
      </c>
      <c r="X18" s="161">
        <f t="shared" si="23"/>
        <v>0.6</v>
      </c>
      <c r="Y18" s="161">
        <f t="shared" si="24"/>
        <v>0.6</v>
      </c>
      <c r="Z18" s="161">
        <f t="shared" si="25"/>
        <v>0.6</v>
      </c>
      <c r="AA18" s="161" cm="1">
        <f t="array" ref="AA18">SUM(O18:Z18/12)</f>
        <v>0.6</v>
      </c>
      <c r="AB18" s="224"/>
      <c r="AC18" s="225">
        <f>AA18</f>
        <v>0.6</v>
      </c>
    </row>
    <row r="19" spans="1:29" ht="37.5" customHeight="1" x14ac:dyDescent="0.25">
      <c r="A19" s="460" t="s">
        <v>636</v>
      </c>
      <c r="B19" s="461"/>
      <c r="C19" s="462"/>
      <c r="D19" s="11"/>
      <c r="E19" s="13"/>
      <c r="F19" s="7"/>
      <c r="G19" s="33"/>
      <c r="H19" s="14"/>
      <c r="I19" s="15"/>
      <c r="J19" s="11"/>
      <c r="K19" s="13"/>
      <c r="L19" s="11"/>
      <c r="M19" s="13"/>
      <c r="N19" s="8"/>
      <c r="O19" s="8"/>
      <c r="P19" s="222">
        <f t="shared" ref="P19:U19" si="26">SUM(P16:P18)</f>
        <v>1.7999999999999998</v>
      </c>
      <c r="Q19" s="222">
        <f t="shared" si="26"/>
        <v>1.7999999999999998</v>
      </c>
      <c r="R19" s="222">
        <f t="shared" si="26"/>
        <v>1.7999999999999998</v>
      </c>
      <c r="S19" s="222">
        <f t="shared" si="26"/>
        <v>1.7999999999999998</v>
      </c>
      <c r="T19" s="222">
        <f t="shared" si="26"/>
        <v>1.7999999999999998</v>
      </c>
      <c r="U19" s="222">
        <f t="shared" si="26"/>
        <v>1.7999999999999998</v>
      </c>
      <c r="V19" s="222">
        <f t="shared" ref="V19:AA19" si="27">SUM(V16:V18)</f>
        <v>1.7999999999999998</v>
      </c>
      <c r="W19" s="222">
        <f t="shared" si="27"/>
        <v>1.7999999999999998</v>
      </c>
      <c r="X19" s="222">
        <f t="shared" si="27"/>
        <v>1.7999999999999998</v>
      </c>
      <c r="Y19" s="222">
        <f t="shared" si="27"/>
        <v>1.7999999999999998</v>
      </c>
      <c r="Z19" s="222">
        <f t="shared" si="27"/>
        <v>1.7999999999999998</v>
      </c>
      <c r="AA19" s="222">
        <f t="shared" si="27"/>
        <v>1.8000000000000003</v>
      </c>
      <c r="AB19" s="224"/>
      <c r="AC19" s="236">
        <f>SUM(AC16:AC18)</f>
        <v>1.8000000000000003</v>
      </c>
    </row>
    <row r="20" spans="1:29" ht="37.5" customHeight="1" x14ac:dyDescent="0.25">
      <c r="A20" s="208" t="s">
        <v>640</v>
      </c>
      <c r="B20" s="203"/>
      <c r="C20" s="204"/>
      <c r="D20" s="11"/>
      <c r="E20" s="13"/>
      <c r="F20" s="7"/>
      <c r="G20" s="33"/>
      <c r="H20" s="14"/>
      <c r="I20" s="15"/>
      <c r="J20" s="11"/>
      <c r="K20" s="13"/>
      <c r="L20" s="11"/>
      <c r="M20" s="13"/>
      <c r="N20" s="8"/>
      <c r="O20" s="8"/>
      <c r="P20" s="161"/>
      <c r="Q20" s="161"/>
      <c r="R20" s="161"/>
      <c r="S20" s="31"/>
      <c r="T20" s="161"/>
      <c r="U20" s="161"/>
      <c r="V20" s="161"/>
      <c r="W20" s="161"/>
      <c r="X20" s="161"/>
      <c r="Y20" s="161"/>
      <c r="Z20" s="161"/>
      <c r="AA20" s="161"/>
      <c r="AB20" s="224"/>
      <c r="AC20" s="225"/>
    </row>
    <row r="21" spans="1:29" ht="35.25" customHeight="1" x14ac:dyDescent="0.25">
      <c r="A21" s="207" t="s">
        <v>637</v>
      </c>
      <c r="B21" s="438" t="s">
        <v>48</v>
      </c>
      <c r="C21" s="439"/>
      <c r="D21" s="438" t="s">
        <v>49</v>
      </c>
      <c r="E21" s="439"/>
      <c r="F21" s="7" t="s">
        <v>50</v>
      </c>
      <c r="G21" s="11"/>
      <c r="H21" s="440"/>
      <c r="I21" s="441"/>
      <c r="J21" s="438" t="s">
        <v>546</v>
      </c>
      <c r="K21" s="439"/>
      <c r="L21" s="438" t="s">
        <v>52</v>
      </c>
      <c r="M21" s="439"/>
      <c r="N21" s="8">
        <f>2.5/5</f>
        <v>0.5</v>
      </c>
      <c r="O21" s="8">
        <f t="shared" ref="O21:R22" si="28">N21</f>
        <v>0.5</v>
      </c>
      <c r="P21" s="161">
        <f t="shared" si="28"/>
        <v>0.5</v>
      </c>
      <c r="Q21" s="161">
        <f t="shared" si="28"/>
        <v>0.5</v>
      </c>
      <c r="R21" s="161">
        <f t="shared" si="28"/>
        <v>0.5</v>
      </c>
      <c r="S21" s="161">
        <f t="shared" ref="S21:X21" si="29">R21</f>
        <v>0.5</v>
      </c>
      <c r="T21" s="161">
        <f t="shared" si="29"/>
        <v>0.5</v>
      </c>
      <c r="U21" s="161">
        <f t="shared" si="29"/>
        <v>0.5</v>
      </c>
      <c r="V21" s="161">
        <f t="shared" si="29"/>
        <v>0.5</v>
      </c>
      <c r="W21" s="161">
        <f t="shared" si="29"/>
        <v>0.5</v>
      </c>
      <c r="X21" s="161">
        <f t="shared" si="29"/>
        <v>0.5</v>
      </c>
      <c r="Y21" s="161">
        <f>X21</f>
        <v>0.5</v>
      </c>
      <c r="Z21" s="161">
        <f>Y21</f>
        <v>0.5</v>
      </c>
      <c r="AA21" s="161" cm="1">
        <f t="array" ref="AA21">SUM(O21:Z21/12)</f>
        <v>0.5</v>
      </c>
      <c r="AB21" s="224"/>
      <c r="AC21" s="225">
        <f>AA21</f>
        <v>0.5</v>
      </c>
    </row>
    <row r="22" spans="1:29" ht="37.5" customHeight="1" x14ac:dyDescent="0.25">
      <c r="A22" s="7" t="s">
        <v>638</v>
      </c>
      <c r="B22" s="438" t="s">
        <v>58</v>
      </c>
      <c r="C22" s="439"/>
      <c r="D22" s="438" t="s">
        <v>59</v>
      </c>
      <c r="E22" s="439"/>
      <c r="F22" s="7" t="s">
        <v>44</v>
      </c>
      <c r="G22" s="11"/>
      <c r="H22" s="440"/>
      <c r="I22" s="441"/>
      <c r="J22" s="438" t="s">
        <v>60</v>
      </c>
      <c r="K22" s="439"/>
      <c r="L22" s="438" t="s">
        <v>61</v>
      </c>
      <c r="M22" s="439"/>
      <c r="N22" s="8">
        <f>5/5</f>
        <v>1</v>
      </c>
      <c r="O22" s="8">
        <f t="shared" si="28"/>
        <v>1</v>
      </c>
      <c r="P22" s="161">
        <f t="shared" si="28"/>
        <v>1</v>
      </c>
      <c r="Q22" s="161">
        <f t="shared" si="28"/>
        <v>1</v>
      </c>
      <c r="R22" s="161">
        <f t="shared" si="28"/>
        <v>1</v>
      </c>
      <c r="S22" s="161">
        <f t="shared" ref="S22:S23" si="30">R22</f>
        <v>1</v>
      </c>
      <c r="T22" s="161">
        <f>S22</f>
        <v>1</v>
      </c>
      <c r="U22" s="161">
        <f>T22</f>
        <v>1</v>
      </c>
      <c r="V22" s="161">
        <f>U22</f>
        <v>1</v>
      </c>
      <c r="W22" s="161">
        <f>V22</f>
        <v>1</v>
      </c>
      <c r="X22" s="161">
        <f>W22</f>
        <v>1</v>
      </c>
      <c r="Y22" s="161">
        <f>X22</f>
        <v>1</v>
      </c>
      <c r="Z22" s="161">
        <f>Y22</f>
        <v>1</v>
      </c>
      <c r="AA22" s="161" cm="1">
        <f t="array" ref="AA22">SUM(O22:Z22/12)</f>
        <v>1</v>
      </c>
      <c r="AB22" s="224"/>
      <c r="AC22" s="225">
        <f>AA22</f>
        <v>1</v>
      </c>
    </row>
    <row r="23" spans="1:29" ht="37.5" customHeight="1" x14ac:dyDescent="0.25">
      <c r="A23" s="457" t="s">
        <v>641</v>
      </c>
      <c r="B23" s="458"/>
      <c r="C23" s="459"/>
      <c r="D23" s="11"/>
      <c r="E23" s="13"/>
      <c r="F23" s="7"/>
      <c r="G23" s="33"/>
      <c r="H23" s="14"/>
      <c r="I23" s="15"/>
      <c r="J23" s="11"/>
      <c r="K23" s="13"/>
      <c r="L23" s="11"/>
      <c r="M23" s="13"/>
      <c r="N23" s="8"/>
      <c r="O23" s="8"/>
      <c r="P23" s="221">
        <f>SUM(P21:P22)</f>
        <v>1.5</v>
      </c>
      <c r="Q23" s="221">
        <f>SUM(Q21:Q22)</f>
        <v>1.5</v>
      </c>
      <c r="R23" s="222">
        <f>SUM(R21:R22)</f>
        <v>1.5</v>
      </c>
      <c r="S23" s="222">
        <f t="shared" si="30"/>
        <v>1.5</v>
      </c>
      <c r="T23" s="222">
        <f t="shared" ref="T23:Y23" si="31">SUM(T21:T22)</f>
        <v>1.5</v>
      </c>
      <c r="U23" s="222">
        <f t="shared" si="31"/>
        <v>1.5</v>
      </c>
      <c r="V23" s="222">
        <f t="shared" si="31"/>
        <v>1.5</v>
      </c>
      <c r="W23" s="222">
        <f t="shared" si="31"/>
        <v>1.5</v>
      </c>
      <c r="X23" s="221">
        <f t="shared" si="31"/>
        <v>1.5</v>
      </c>
      <c r="Y23" s="222">
        <f t="shared" si="31"/>
        <v>1.5</v>
      </c>
      <c r="Z23" s="222">
        <f>SUM(Z21:Z22)</f>
        <v>1.5</v>
      </c>
      <c r="AA23" s="222">
        <f>SUM(AA21:AA22)</f>
        <v>1.5</v>
      </c>
      <c r="AB23" s="224"/>
      <c r="AC23" s="236">
        <f>SUM(AC21:AC22)</f>
        <v>1.5</v>
      </c>
    </row>
    <row r="24" spans="1:29" s="26" customFormat="1" ht="21" customHeight="1" x14ac:dyDescent="0.2">
      <c r="A24" s="452" t="s">
        <v>62</v>
      </c>
      <c r="B24" s="443"/>
      <c r="C24" s="444"/>
      <c r="D24" s="453"/>
      <c r="E24" s="454"/>
      <c r="F24" s="106"/>
      <c r="G24" s="107"/>
      <c r="H24" s="453"/>
      <c r="I24" s="454"/>
      <c r="J24" s="453"/>
      <c r="K24" s="454"/>
      <c r="L24" s="453"/>
      <c r="M24" s="454"/>
      <c r="N24" s="106"/>
      <c r="O24" s="108">
        <f>SUM(O5:O13)</f>
        <v>7</v>
      </c>
      <c r="P24" s="162">
        <f t="shared" ref="P24:Q24" si="32">P23+P19+P14</f>
        <v>10.3</v>
      </c>
      <c r="Q24" s="162">
        <f t="shared" si="32"/>
        <v>10.3</v>
      </c>
      <c r="R24" s="162">
        <f>R23+R19+R14</f>
        <v>9.6750000000000007</v>
      </c>
      <c r="S24" s="162">
        <f t="shared" ref="S24:AA24" si="33">S23+S19+S14</f>
        <v>9.6750000000000007</v>
      </c>
      <c r="T24" s="162">
        <f t="shared" si="33"/>
        <v>9.6750000000000007</v>
      </c>
      <c r="U24" s="162">
        <f t="shared" si="33"/>
        <v>9.6750000000000007</v>
      </c>
      <c r="V24" s="162">
        <f t="shared" si="33"/>
        <v>9.6750000000000007</v>
      </c>
      <c r="W24" s="162">
        <f t="shared" si="33"/>
        <v>9.6750000000000007</v>
      </c>
      <c r="X24" s="162">
        <f t="shared" si="33"/>
        <v>9.6750000000000007</v>
      </c>
      <c r="Y24" s="162">
        <f t="shared" si="33"/>
        <v>9.6750000000000007</v>
      </c>
      <c r="Z24" s="162">
        <f t="shared" si="33"/>
        <v>9.6750000000000007</v>
      </c>
      <c r="AA24" s="162">
        <f t="shared" si="33"/>
        <v>9.8312500000000007</v>
      </c>
      <c r="AB24" s="162"/>
      <c r="AC24" s="162">
        <f>AC23+AC19+AC14</f>
        <v>9.8312500000000007</v>
      </c>
    </row>
    <row r="25" spans="1:29" s="219" customFormat="1" ht="21" customHeight="1" x14ac:dyDescent="0.2">
      <c r="A25" s="210"/>
      <c r="B25" s="211"/>
      <c r="C25" s="212"/>
      <c r="D25" s="213"/>
      <c r="E25" s="214"/>
      <c r="F25" s="215"/>
      <c r="G25" s="213"/>
      <c r="H25" s="213"/>
      <c r="I25" s="214"/>
      <c r="J25" s="213"/>
      <c r="K25" s="214"/>
      <c r="L25" s="213"/>
      <c r="M25" s="214"/>
      <c r="N25" s="215"/>
      <c r="O25" s="216"/>
      <c r="P25" s="218"/>
      <c r="Q25" s="218"/>
      <c r="R25" s="218"/>
      <c r="S25" s="217"/>
      <c r="T25" s="218"/>
      <c r="U25" s="218"/>
      <c r="V25" s="218"/>
      <c r="W25" s="218"/>
      <c r="X25" s="218"/>
      <c r="Y25" s="218"/>
      <c r="Z25" s="218"/>
      <c r="AA25" s="229"/>
      <c r="AB25" s="230"/>
      <c r="AC25" s="231"/>
    </row>
    <row r="26" spans="1:29" s="26" customFormat="1" ht="45" x14ac:dyDescent="0.2">
      <c r="A26" s="206" t="s">
        <v>642</v>
      </c>
      <c r="B26" s="190"/>
      <c r="C26" s="191"/>
      <c r="D26" s="107"/>
      <c r="E26" s="192"/>
      <c r="F26" s="106"/>
      <c r="G26" s="107"/>
      <c r="H26" s="107"/>
      <c r="I26" s="192"/>
      <c r="J26" s="107"/>
      <c r="K26" s="192"/>
      <c r="L26" s="107"/>
      <c r="M26" s="192"/>
      <c r="N26" s="106"/>
      <c r="O26" s="108"/>
      <c r="P26" s="162"/>
      <c r="Q26" s="162"/>
      <c r="R26" s="162"/>
      <c r="S26" s="139"/>
      <c r="T26" s="162"/>
      <c r="U26" s="162"/>
      <c r="V26" s="162"/>
      <c r="W26" s="162"/>
      <c r="X26" s="162"/>
      <c r="Y26" s="162"/>
      <c r="Z26" s="162"/>
      <c r="AA26" s="226"/>
      <c r="AB26" s="227"/>
      <c r="AC26" s="228"/>
    </row>
    <row r="27" spans="1:29" s="26" customFormat="1" ht="21" customHeight="1" x14ac:dyDescent="0.2">
      <c r="A27" s="205"/>
      <c r="B27" s="12" t="s">
        <v>557</v>
      </c>
      <c r="C27" s="144"/>
      <c r="D27" s="152" t="s">
        <v>558</v>
      </c>
      <c r="E27" s="143"/>
      <c r="F27" s="2"/>
      <c r="G27" s="153">
        <v>44083</v>
      </c>
      <c r="H27" s="29"/>
      <c r="I27" s="143"/>
      <c r="J27" s="29" t="s">
        <v>539</v>
      </c>
      <c r="K27" s="143"/>
      <c r="L27" s="455" t="s">
        <v>52</v>
      </c>
      <c r="M27" s="456"/>
      <c r="N27" s="2"/>
      <c r="O27" s="8">
        <v>190.86</v>
      </c>
      <c r="P27" s="161">
        <v>198.92</v>
      </c>
      <c r="Q27" s="165">
        <v>175.78</v>
      </c>
      <c r="R27" s="165">
        <v>178.81</v>
      </c>
      <c r="S27" s="165">
        <v>172.36</v>
      </c>
      <c r="T27" s="165">
        <v>186.67</v>
      </c>
      <c r="U27" s="165">
        <v>178.95</v>
      </c>
      <c r="V27" s="165">
        <v>166.36</v>
      </c>
      <c r="W27" s="165">
        <v>189.74</v>
      </c>
      <c r="X27" s="165">
        <v>171.22</v>
      </c>
      <c r="Y27" s="165">
        <v>181.91</v>
      </c>
      <c r="Z27" s="165">
        <v>178.54</v>
      </c>
      <c r="AA27" s="232">
        <f>SUM(O27:Z27)</f>
        <v>2170.1200000000003</v>
      </c>
      <c r="AB27" s="224"/>
      <c r="AC27" s="233">
        <f>(AA27/2080)</f>
        <v>1.0433269230769233</v>
      </c>
    </row>
    <row r="28" spans="1:29" s="26" customFormat="1" ht="31.5" customHeight="1" x14ac:dyDescent="0.25">
      <c r="A28" s="7"/>
      <c r="B28" s="438" t="s">
        <v>643</v>
      </c>
      <c r="C28" s="439"/>
      <c r="D28" s="438" t="s">
        <v>94</v>
      </c>
      <c r="E28" s="439"/>
      <c r="F28" s="7" t="s">
        <v>95</v>
      </c>
      <c r="G28" s="11"/>
      <c r="H28" s="440"/>
      <c r="I28" s="441"/>
      <c r="J28" s="438" t="s">
        <v>86</v>
      </c>
      <c r="K28" s="439"/>
      <c r="L28" s="438" t="s">
        <v>52</v>
      </c>
      <c r="M28" s="439"/>
      <c r="N28" s="9"/>
      <c r="O28" s="78">
        <v>127.7</v>
      </c>
      <c r="P28" s="165">
        <v>140.69999999999999</v>
      </c>
      <c r="Q28" s="165">
        <v>96.17</v>
      </c>
      <c r="R28" s="165">
        <v>119.11</v>
      </c>
      <c r="S28" s="165">
        <v>127.15</v>
      </c>
      <c r="T28" s="165">
        <v>118.24</v>
      </c>
      <c r="U28" s="165">
        <v>124.87</v>
      </c>
      <c r="V28" s="165">
        <v>102.57</v>
      </c>
      <c r="W28" s="165">
        <v>89.87</v>
      </c>
      <c r="X28" s="165">
        <v>93.75</v>
      </c>
      <c r="Y28" s="165">
        <v>89.38</v>
      </c>
      <c r="Z28" s="165">
        <v>73.22</v>
      </c>
      <c r="AA28" s="232">
        <f>SUM(O28:Z28)</f>
        <v>1302.7300000000002</v>
      </c>
      <c r="AB28" s="224"/>
      <c r="AC28" s="233">
        <f t="shared" ref="AC28:AC57" si="34">(AA28/2080)</f>
        <v>0.62631250000000016</v>
      </c>
    </row>
    <row r="29" spans="1:29" s="26" customFormat="1" ht="35.25" customHeight="1" x14ac:dyDescent="0.25">
      <c r="A29" s="7"/>
      <c r="B29" s="438" t="s">
        <v>64</v>
      </c>
      <c r="C29" s="439"/>
      <c r="D29" s="438" t="s">
        <v>65</v>
      </c>
      <c r="E29" s="439"/>
      <c r="F29" s="9"/>
      <c r="G29" s="14"/>
      <c r="H29" s="440"/>
      <c r="I29" s="441"/>
      <c r="J29" s="440" t="s">
        <v>539</v>
      </c>
      <c r="K29" s="441"/>
      <c r="L29" s="438" t="s">
        <v>66</v>
      </c>
      <c r="M29" s="439"/>
      <c r="N29" s="9"/>
      <c r="O29" s="78">
        <v>183.26</v>
      </c>
      <c r="P29" s="165">
        <v>178.65</v>
      </c>
      <c r="Q29" s="165">
        <v>194.27</v>
      </c>
      <c r="R29" s="165">
        <v>183.86</v>
      </c>
      <c r="S29" s="165">
        <v>181.49</v>
      </c>
      <c r="T29" s="165">
        <v>213</v>
      </c>
      <c r="U29" s="165">
        <v>177.79</v>
      </c>
      <c r="V29" s="165">
        <v>166.8</v>
      </c>
      <c r="W29" s="165">
        <v>196.74</v>
      </c>
      <c r="X29" s="165">
        <v>176.3</v>
      </c>
      <c r="Y29" s="165">
        <v>183.23</v>
      </c>
      <c r="Z29" s="165">
        <v>169.31</v>
      </c>
      <c r="AA29" s="232">
        <f t="shared" ref="AA29:AA57" si="35">SUM(O29:Z29)</f>
        <v>2204.6999999999998</v>
      </c>
      <c r="AB29" s="224"/>
      <c r="AC29" s="233">
        <f t="shared" si="34"/>
        <v>1.059951923076923</v>
      </c>
    </row>
    <row r="30" spans="1:29" s="26" customFormat="1" ht="36" customHeight="1" x14ac:dyDescent="0.25">
      <c r="A30" s="7"/>
      <c r="B30" s="438" t="s">
        <v>69</v>
      </c>
      <c r="C30" s="439"/>
      <c r="D30" s="438" t="s">
        <v>70</v>
      </c>
      <c r="E30" s="439"/>
      <c r="F30" s="9"/>
      <c r="G30" s="14"/>
      <c r="H30" s="440"/>
      <c r="I30" s="441"/>
      <c r="J30" s="440" t="s">
        <v>86</v>
      </c>
      <c r="K30" s="441"/>
      <c r="L30" s="438" t="s">
        <v>52</v>
      </c>
      <c r="M30" s="439"/>
      <c r="N30" s="9"/>
      <c r="O30" s="78">
        <v>145.57</v>
      </c>
      <c r="P30" s="165">
        <v>142.82</v>
      </c>
      <c r="Q30" s="165">
        <v>156.43</v>
      </c>
      <c r="R30" s="165">
        <v>135.38999999999999</v>
      </c>
      <c r="S30" s="165">
        <v>160.69999999999999</v>
      </c>
      <c r="T30" s="165">
        <v>171.29</v>
      </c>
      <c r="U30" s="165">
        <v>155.69</v>
      </c>
      <c r="V30" s="165">
        <v>130.16</v>
      </c>
      <c r="W30" s="165">
        <v>146.43</v>
      </c>
      <c r="X30" s="165">
        <v>132.34</v>
      </c>
      <c r="Y30" s="165">
        <v>139.43</v>
      </c>
      <c r="Z30" s="165">
        <v>137.99</v>
      </c>
      <c r="AA30" s="232">
        <f t="shared" si="35"/>
        <v>1754.2400000000002</v>
      </c>
      <c r="AB30" s="224"/>
      <c r="AC30" s="233">
        <f t="shared" si="34"/>
        <v>0.84338461538461551</v>
      </c>
    </row>
    <row r="31" spans="1:29" s="26" customFormat="1" ht="33.75" customHeight="1" x14ac:dyDescent="0.25">
      <c r="A31" s="7"/>
      <c r="B31" s="438" t="s">
        <v>76</v>
      </c>
      <c r="C31" s="439"/>
      <c r="D31" s="438" t="s">
        <v>77</v>
      </c>
      <c r="E31" s="439"/>
      <c r="F31" s="7" t="s">
        <v>50</v>
      </c>
      <c r="G31" s="11"/>
      <c r="H31" s="440"/>
      <c r="I31" s="441"/>
      <c r="J31" s="440" t="s">
        <v>539</v>
      </c>
      <c r="K31" s="441"/>
      <c r="L31" s="438" t="s">
        <v>66</v>
      </c>
      <c r="M31" s="439"/>
      <c r="N31" s="9"/>
      <c r="O31" s="78">
        <v>173.28</v>
      </c>
      <c r="P31" s="165">
        <v>183.34</v>
      </c>
      <c r="Q31" s="165">
        <v>184.75</v>
      </c>
      <c r="R31" s="165">
        <v>202.96</v>
      </c>
      <c r="S31" s="165">
        <v>225.2</v>
      </c>
      <c r="T31" s="165">
        <v>200.62</v>
      </c>
      <c r="U31" s="165">
        <v>185.65</v>
      </c>
      <c r="V31" s="165">
        <v>166.07</v>
      </c>
      <c r="W31" s="165">
        <v>201.95</v>
      </c>
      <c r="X31" s="165">
        <v>172.1</v>
      </c>
      <c r="Y31" s="165">
        <v>184.57</v>
      </c>
      <c r="Z31" s="165">
        <v>185.1</v>
      </c>
      <c r="AA31" s="232">
        <f t="shared" si="35"/>
        <v>2265.59</v>
      </c>
      <c r="AB31" s="224"/>
      <c r="AC31" s="233">
        <f t="shared" si="34"/>
        <v>1.0892259615384616</v>
      </c>
    </row>
    <row r="32" spans="1:29" s="26" customFormat="1" ht="35.25" customHeight="1" x14ac:dyDescent="0.25">
      <c r="A32" s="7"/>
      <c r="B32" s="438" t="s">
        <v>80</v>
      </c>
      <c r="C32" s="439"/>
      <c r="D32" s="438" t="s">
        <v>81</v>
      </c>
      <c r="E32" s="439"/>
      <c r="F32" s="9"/>
      <c r="G32" s="14"/>
      <c r="H32" s="440"/>
      <c r="I32" s="441"/>
      <c r="J32" s="440" t="s">
        <v>86</v>
      </c>
      <c r="K32" s="441"/>
      <c r="L32" s="438" t="s">
        <v>66</v>
      </c>
      <c r="M32" s="439"/>
      <c r="N32" s="9"/>
      <c r="O32" s="78">
        <v>163.82</v>
      </c>
      <c r="P32" s="165">
        <v>170.86</v>
      </c>
      <c r="Q32" s="165">
        <v>165.48</v>
      </c>
      <c r="R32" s="165">
        <v>152</v>
      </c>
      <c r="S32" s="165">
        <v>162.30000000000001</v>
      </c>
      <c r="T32" s="165">
        <v>203.54</v>
      </c>
      <c r="U32" s="165">
        <v>167.23</v>
      </c>
      <c r="V32" s="165">
        <v>152.6</v>
      </c>
      <c r="W32" s="165">
        <v>181.94</v>
      </c>
      <c r="X32" s="165">
        <v>149.19999999999999</v>
      </c>
      <c r="Y32" s="165">
        <v>168.49</v>
      </c>
      <c r="Z32" s="165">
        <v>168.27</v>
      </c>
      <c r="AA32" s="232">
        <f t="shared" si="35"/>
        <v>2005.73</v>
      </c>
      <c r="AB32" s="224"/>
      <c r="AC32" s="233">
        <f t="shared" si="34"/>
        <v>0.96429326923076919</v>
      </c>
    </row>
    <row r="33" spans="1:29" s="26" customFormat="1" ht="38.25" customHeight="1" x14ac:dyDescent="0.25">
      <c r="A33" s="7"/>
      <c r="B33" s="438" t="s">
        <v>573</v>
      </c>
      <c r="C33" s="439"/>
      <c r="D33" s="438" t="s">
        <v>68</v>
      </c>
      <c r="E33" s="439"/>
      <c r="F33" s="7" t="s">
        <v>30</v>
      </c>
      <c r="G33" s="11"/>
      <c r="H33" s="440"/>
      <c r="I33" s="441"/>
      <c r="J33" s="440" t="s">
        <v>539</v>
      </c>
      <c r="K33" s="441"/>
      <c r="L33" s="438" t="s">
        <v>66</v>
      </c>
      <c r="M33" s="439"/>
      <c r="N33" s="9"/>
      <c r="O33" s="78">
        <v>185.86</v>
      </c>
      <c r="P33" s="165">
        <v>184.32</v>
      </c>
      <c r="Q33" s="165">
        <v>194.1</v>
      </c>
      <c r="R33" s="165">
        <v>191.14</v>
      </c>
      <c r="S33" s="165">
        <v>186.58</v>
      </c>
      <c r="T33" s="165">
        <v>208.79</v>
      </c>
      <c r="U33" s="165">
        <v>177.88</v>
      </c>
      <c r="V33" s="165">
        <v>167.57</v>
      </c>
      <c r="W33" s="165">
        <v>193.79</v>
      </c>
      <c r="X33" s="165">
        <v>180.64</v>
      </c>
      <c r="Y33" s="165">
        <v>186.99</v>
      </c>
      <c r="Z33" s="165">
        <v>182.52</v>
      </c>
      <c r="AA33" s="232">
        <f t="shared" si="35"/>
        <v>2240.1799999999998</v>
      </c>
      <c r="AB33" s="224"/>
      <c r="AC33" s="233">
        <f t="shared" si="34"/>
        <v>1.0770096153846154</v>
      </c>
    </row>
    <row r="34" spans="1:29" s="26" customFormat="1" ht="35.25" customHeight="1" x14ac:dyDescent="0.25">
      <c r="A34" s="7"/>
      <c r="B34" s="11" t="s">
        <v>509</v>
      </c>
      <c r="C34" s="13"/>
      <c r="D34" s="11" t="s">
        <v>510</v>
      </c>
      <c r="E34" s="13"/>
      <c r="F34" s="9"/>
      <c r="G34" s="34">
        <v>43893</v>
      </c>
      <c r="H34" s="14"/>
      <c r="I34" s="15"/>
      <c r="J34" s="14" t="s">
        <v>75</v>
      </c>
      <c r="K34" s="15"/>
      <c r="L34" s="438" t="s">
        <v>52</v>
      </c>
      <c r="M34" s="449"/>
      <c r="N34" s="9"/>
      <c r="O34" s="78">
        <v>136.09</v>
      </c>
      <c r="P34" s="165">
        <v>96</v>
      </c>
      <c r="Q34" s="165">
        <v>0</v>
      </c>
      <c r="R34" s="165">
        <v>97.18</v>
      </c>
      <c r="S34" s="165">
        <v>140.30000000000001</v>
      </c>
      <c r="T34" s="165">
        <v>116.81</v>
      </c>
      <c r="U34" s="165">
        <v>161.25</v>
      </c>
      <c r="V34" s="165">
        <v>125.85</v>
      </c>
      <c r="W34" s="165">
        <v>149.63999999999999</v>
      </c>
      <c r="X34" s="165">
        <v>138.08000000000001</v>
      </c>
      <c r="Y34" s="165">
        <v>148.02000000000001</v>
      </c>
      <c r="Z34" s="165">
        <v>139.32</v>
      </c>
      <c r="AA34" s="232">
        <f t="shared" si="35"/>
        <v>1448.54</v>
      </c>
      <c r="AB34" s="224"/>
      <c r="AC34" s="233">
        <f t="shared" si="34"/>
        <v>0.69641346153846151</v>
      </c>
    </row>
    <row r="35" spans="1:29" s="26" customFormat="1" ht="35.25" customHeight="1" x14ac:dyDescent="0.25">
      <c r="A35" s="7"/>
      <c r="B35" s="11" t="s">
        <v>559</v>
      </c>
      <c r="C35" s="13"/>
      <c r="D35" s="11" t="s">
        <v>560</v>
      </c>
      <c r="E35" s="13"/>
      <c r="F35" s="9"/>
      <c r="G35" s="34">
        <v>44089</v>
      </c>
      <c r="H35" s="472">
        <v>44495</v>
      </c>
      <c r="I35" s="473"/>
      <c r="J35" s="14" t="s">
        <v>545</v>
      </c>
      <c r="K35" s="15"/>
      <c r="L35" s="438" t="s">
        <v>52</v>
      </c>
      <c r="M35" s="449"/>
      <c r="N35" s="9"/>
      <c r="O35" s="78">
        <v>86.95</v>
      </c>
      <c r="P35" s="165">
        <v>75.53</v>
      </c>
      <c r="Q35" s="165">
        <v>85.78</v>
      </c>
      <c r="R35" s="165">
        <v>65.7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165">
        <v>0</v>
      </c>
      <c r="Z35" s="165">
        <v>0</v>
      </c>
      <c r="AA35" s="232">
        <f t="shared" si="35"/>
        <v>313.96000000000004</v>
      </c>
      <c r="AB35" s="224"/>
      <c r="AC35" s="233">
        <f t="shared" si="34"/>
        <v>0.15094230769230771</v>
      </c>
    </row>
    <row r="36" spans="1:29" s="26" customFormat="1" ht="31.5" customHeight="1" x14ac:dyDescent="0.25">
      <c r="A36" s="7"/>
      <c r="B36" s="11" t="s">
        <v>537</v>
      </c>
      <c r="C36" s="13"/>
      <c r="D36" s="11" t="s">
        <v>538</v>
      </c>
      <c r="E36" s="13"/>
      <c r="F36" s="7"/>
      <c r="G36" s="188">
        <v>44018</v>
      </c>
      <c r="H36" s="14"/>
      <c r="I36" s="15"/>
      <c r="J36" s="14" t="s">
        <v>539</v>
      </c>
      <c r="K36" s="15"/>
      <c r="L36" s="438" t="s">
        <v>52</v>
      </c>
      <c r="M36" s="439"/>
      <c r="N36" s="9"/>
      <c r="O36" s="78">
        <v>183.61</v>
      </c>
      <c r="P36" s="165">
        <v>187.4</v>
      </c>
      <c r="Q36" s="165">
        <v>186.92</v>
      </c>
      <c r="R36" s="165">
        <v>175.03</v>
      </c>
      <c r="S36" s="165">
        <v>179.02</v>
      </c>
      <c r="T36" s="165">
        <v>184.51</v>
      </c>
      <c r="U36" s="165">
        <v>176.64</v>
      </c>
      <c r="V36" s="165">
        <v>161.91</v>
      </c>
      <c r="W36" s="165">
        <v>190.33</v>
      </c>
      <c r="X36" s="165">
        <v>162.56</v>
      </c>
      <c r="Y36" s="165">
        <v>171.74</v>
      </c>
      <c r="Z36" s="165">
        <v>174.71</v>
      </c>
      <c r="AA36" s="232">
        <f t="shared" si="35"/>
        <v>2134.3799999999997</v>
      </c>
      <c r="AB36" s="224"/>
      <c r="AC36" s="233">
        <f t="shared" si="34"/>
        <v>1.0261442307692306</v>
      </c>
    </row>
    <row r="37" spans="1:29" s="26" customFormat="1" ht="30" customHeight="1" x14ac:dyDescent="0.25">
      <c r="A37" s="7"/>
      <c r="B37" s="438" t="s">
        <v>96</v>
      </c>
      <c r="C37" s="439"/>
      <c r="D37" s="438" t="s">
        <v>97</v>
      </c>
      <c r="E37" s="439"/>
      <c r="F37" s="9"/>
      <c r="G37" s="14"/>
      <c r="H37" s="440"/>
      <c r="I37" s="441"/>
      <c r="J37" s="440" t="s">
        <v>86</v>
      </c>
      <c r="K37" s="441"/>
      <c r="L37" s="438" t="s">
        <v>52</v>
      </c>
      <c r="M37" s="439"/>
      <c r="N37" s="9"/>
      <c r="O37" s="78">
        <v>148.41</v>
      </c>
      <c r="P37" s="165">
        <v>139.78</v>
      </c>
      <c r="Q37" s="165">
        <v>147.62</v>
      </c>
      <c r="R37" s="165">
        <v>127.73</v>
      </c>
      <c r="S37" s="165">
        <v>131.11000000000001</v>
      </c>
      <c r="T37" s="165">
        <v>164.45</v>
      </c>
      <c r="U37" s="165">
        <v>152.58000000000001</v>
      </c>
      <c r="V37" s="165">
        <v>132.93</v>
      </c>
      <c r="W37" s="165">
        <v>141.61000000000001</v>
      </c>
      <c r="X37" s="165">
        <v>121.33</v>
      </c>
      <c r="Y37" s="165">
        <v>135.69</v>
      </c>
      <c r="Z37" s="165">
        <v>148.43</v>
      </c>
      <c r="AA37" s="232">
        <f t="shared" si="35"/>
        <v>1691.6699999999998</v>
      </c>
      <c r="AB37" s="224"/>
      <c r="AC37" s="233">
        <f t="shared" si="34"/>
        <v>0.81330288461538458</v>
      </c>
    </row>
    <row r="38" spans="1:29" s="26" customFormat="1" ht="21" customHeight="1" x14ac:dyDescent="0.25">
      <c r="A38" s="7"/>
      <c r="B38" s="438" t="s">
        <v>98</v>
      </c>
      <c r="C38" s="439"/>
      <c r="D38" s="438" t="s">
        <v>99</v>
      </c>
      <c r="E38" s="439"/>
      <c r="F38" s="7" t="s">
        <v>30</v>
      </c>
      <c r="G38" s="11"/>
      <c r="H38" s="440"/>
      <c r="I38" s="441"/>
      <c r="J38" s="438" t="s">
        <v>86</v>
      </c>
      <c r="K38" s="439"/>
      <c r="L38" s="438" t="s">
        <v>52</v>
      </c>
      <c r="M38" s="439"/>
      <c r="N38" s="9"/>
      <c r="O38" s="78">
        <v>126.14</v>
      </c>
      <c r="P38" s="165">
        <v>152.65</v>
      </c>
      <c r="Q38" s="165">
        <v>134.41999999999999</v>
      </c>
      <c r="R38" s="165">
        <v>132.02000000000001</v>
      </c>
      <c r="S38" s="165">
        <v>145.6</v>
      </c>
      <c r="T38" s="165">
        <v>140.97</v>
      </c>
      <c r="U38" s="165">
        <v>148.43</v>
      </c>
      <c r="V38" s="165">
        <v>128.25</v>
      </c>
      <c r="W38" s="165">
        <v>136.78</v>
      </c>
      <c r="X38" s="165">
        <v>128.57</v>
      </c>
      <c r="Y38" s="165">
        <v>131.91</v>
      </c>
      <c r="Z38" s="165">
        <v>129.75</v>
      </c>
      <c r="AA38" s="232">
        <f t="shared" si="35"/>
        <v>1635.49</v>
      </c>
      <c r="AB38" s="224"/>
      <c r="AC38" s="233">
        <f t="shared" si="34"/>
        <v>0.78629326923076925</v>
      </c>
    </row>
    <row r="39" spans="1:29" s="26" customFormat="1" ht="21" customHeight="1" x14ac:dyDescent="0.25">
      <c r="A39" s="7"/>
      <c r="B39" s="438" t="s">
        <v>544</v>
      </c>
      <c r="C39" s="449"/>
      <c r="D39" s="11" t="s">
        <v>159</v>
      </c>
      <c r="E39" s="13"/>
      <c r="F39" s="9"/>
      <c r="G39" s="34">
        <v>43726</v>
      </c>
      <c r="H39" s="34"/>
      <c r="I39" s="15"/>
      <c r="J39" s="11" t="s">
        <v>86</v>
      </c>
      <c r="K39" s="13"/>
      <c r="L39" s="438" t="s">
        <v>52</v>
      </c>
      <c r="M39" s="439"/>
      <c r="N39" s="9"/>
      <c r="O39" s="27">
        <v>156</v>
      </c>
      <c r="P39" s="166">
        <v>158.38</v>
      </c>
      <c r="Q39" s="166">
        <v>142.87</v>
      </c>
      <c r="R39" s="166">
        <v>146.47</v>
      </c>
      <c r="S39" s="166">
        <v>142.83000000000001</v>
      </c>
      <c r="T39" s="166">
        <v>161.81</v>
      </c>
      <c r="U39" s="166">
        <v>148.44999999999999</v>
      </c>
      <c r="V39" s="166">
        <v>130.65</v>
      </c>
      <c r="W39" s="166">
        <v>153.02000000000001</v>
      </c>
      <c r="X39" s="166">
        <v>140.96</v>
      </c>
      <c r="Y39" s="166">
        <v>141.16999999999999</v>
      </c>
      <c r="Z39" s="166">
        <v>146.09</v>
      </c>
      <c r="AA39" s="232">
        <f t="shared" si="35"/>
        <v>1768.7000000000003</v>
      </c>
      <c r="AB39" s="234"/>
      <c r="AC39" s="233">
        <f t="shared" si="34"/>
        <v>0.85033653846153856</v>
      </c>
    </row>
    <row r="40" spans="1:29" ht="33.75" customHeight="1" x14ac:dyDescent="0.25">
      <c r="A40" s="7"/>
      <c r="B40" s="438" t="s">
        <v>103</v>
      </c>
      <c r="C40" s="439"/>
      <c r="D40" s="438" t="s">
        <v>105</v>
      </c>
      <c r="E40" s="439"/>
      <c r="F40" s="7" t="s">
        <v>30</v>
      </c>
      <c r="G40" s="11"/>
      <c r="H40" s="440"/>
      <c r="I40" s="441"/>
      <c r="J40" s="440" t="s">
        <v>539</v>
      </c>
      <c r="K40" s="441"/>
      <c r="L40" s="438" t="s">
        <v>52</v>
      </c>
      <c r="M40" s="439"/>
      <c r="N40" s="9"/>
      <c r="O40" s="78">
        <v>168.94</v>
      </c>
      <c r="P40" s="165">
        <v>164.37</v>
      </c>
      <c r="Q40" s="165">
        <v>146.99</v>
      </c>
      <c r="R40" s="165">
        <v>142.53</v>
      </c>
      <c r="S40" s="165">
        <v>151.63</v>
      </c>
      <c r="T40" s="165">
        <v>163.15</v>
      </c>
      <c r="U40" s="165">
        <v>159.01</v>
      </c>
      <c r="V40" s="165">
        <v>139.62</v>
      </c>
      <c r="W40" s="165">
        <v>150.61000000000001</v>
      </c>
      <c r="X40" s="165">
        <v>142.26</v>
      </c>
      <c r="Y40" s="165">
        <v>153.56</v>
      </c>
      <c r="Z40" s="165">
        <v>146.5</v>
      </c>
      <c r="AA40" s="232">
        <f t="shared" si="35"/>
        <v>1829.1699999999998</v>
      </c>
      <c r="AB40" s="224"/>
      <c r="AC40" s="233">
        <f t="shared" si="34"/>
        <v>0.87940865384615374</v>
      </c>
    </row>
    <row r="41" spans="1:29" ht="30.75" customHeight="1" x14ac:dyDescent="0.25">
      <c r="A41" s="7"/>
      <c r="B41" s="11" t="s">
        <v>574</v>
      </c>
      <c r="C41" s="13"/>
      <c r="D41" s="11" t="s">
        <v>575</v>
      </c>
      <c r="E41" s="13"/>
      <c r="F41" s="7" t="s">
        <v>63</v>
      </c>
      <c r="G41" s="33">
        <v>44153</v>
      </c>
      <c r="H41" s="34"/>
      <c r="I41" s="15"/>
      <c r="J41" s="11" t="s">
        <v>539</v>
      </c>
      <c r="K41" s="13"/>
      <c r="L41" s="438" t="s">
        <v>66</v>
      </c>
      <c r="M41" s="449"/>
      <c r="N41" s="9"/>
      <c r="O41" s="27">
        <v>177.8</v>
      </c>
      <c r="P41" s="166">
        <v>168.69</v>
      </c>
      <c r="Q41" s="166">
        <v>187.93</v>
      </c>
      <c r="R41" s="166">
        <v>209.4</v>
      </c>
      <c r="S41" s="166">
        <v>175.16</v>
      </c>
      <c r="T41" s="166">
        <v>182.26</v>
      </c>
      <c r="U41" s="166">
        <v>169.96</v>
      </c>
      <c r="V41" s="166">
        <v>161.47999999999999</v>
      </c>
      <c r="W41" s="166">
        <v>191.36</v>
      </c>
      <c r="X41" s="166">
        <v>119.99</v>
      </c>
      <c r="Y41" s="166">
        <v>178.9</v>
      </c>
      <c r="Z41" s="166">
        <v>141.07</v>
      </c>
      <c r="AA41" s="232">
        <f t="shared" si="35"/>
        <v>2064</v>
      </c>
      <c r="AB41" s="224"/>
      <c r="AC41" s="233">
        <f t="shared" si="34"/>
        <v>0.99230769230769234</v>
      </c>
    </row>
    <row r="42" spans="1:29" s="26" customFormat="1" ht="35.25" customHeight="1" x14ac:dyDescent="0.25">
      <c r="A42" s="7"/>
      <c r="B42" s="11" t="s">
        <v>668</v>
      </c>
      <c r="C42" s="13"/>
      <c r="D42" s="11" t="s">
        <v>92</v>
      </c>
      <c r="E42" s="13"/>
      <c r="F42" s="9"/>
      <c r="G42" s="34">
        <v>44439</v>
      </c>
      <c r="H42" s="14"/>
      <c r="I42" s="15"/>
      <c r="J42" s="14" t="s">
        <v>86</v>
      </c>
      <c r="K42" s="15"/>
      <c r="L42" s="438" t="s">
        <v>52</v>
      </c>
      <c r="M42" s="449"/>
      <c r="N42" s="9"/>
      <c r="O42" s="78"/>
      <c r="P42" s="165">
        <v>9</v>
      </c>
      <c r="Q42" s="165">
        <v>133.43</v>
      </c>
      <c r="R42" s="165">
        <v>132.32</v>
      </c>
      <c r="S42" s="165">
        <v>175.96</v>
      </c>
      <c r="T42" s="165">
        <v>167.53</v>
      </c>
      <c r="U42" s="165">
        <v>163.56</v>
      </c>
      <c r="V42" s="165">
        <v>142.12</v>
      </c>
      <c r="W42" s="165">
        <v>156.66999999999999</v>
      </c>
      <c r="X42" s="165">
        <v>146.63999999999999</v>
      </c>
      <c r="Y42" s="165">
        <v>147.07</v>
      </c>
      <c r="Z42" s="165">
        <v>158.78</v>
      </c>
      <c r="AA42" s="232">
        <f>SUM(O42:Z42)</f>
        <v>1533.08</v>
      </c>
      <c r="AB42" s="224"/>
      <c r="AC42" s="233">
        <f>(AA42/10*12/2080)</f>
        <v>0.88446923076923067</v>
      </c>
    </row>
    <row r="43" spans="1:29" ht="42.75" customHeight="1" x14ac:dyDescent="0.25">
      <c r="A43" s="7"/>
      <c r="B43" s="438" t="s">
        <v>111</v>
      </c>
      <c r="C43" s="439"/>
      <c r="D43" s="438" t="s">
        <v>112</v>
      </c>
      <c r="E43" s="439"/>
      <c r="F43" s="7" t="s">
        <v>113</v>
      </c>
      <c r="G43" s="11"/>
      <c r="H43" s="440"/>
      <c r="I43" s="441"/>
      <c r="J43" s="440" t="s">
        <v>86</v>
      </c>
      <c r="K43" s="441"/>
      <c r="L43" s="438" t="s">
        <v>66</v>
      </c>
      <c r="M43" s="439"/>
      <c r="N43" s="9"/>
      <c r="O43" s="78">
        <v>90.92</v>
      </c>
      <c r="P43" s="165">
        <v>72.959999999999994</v>
      </c>
      <c r="Q43" s="165">
        <v>85.97</v>
      </c>
      <c r="R43" s="165">
        <v>93.01</v>
      </c>
      <c r="S43" s="165">
        <v>83.18</v>
      </c>
      <c r="T43" s="165">
        <v>107.38</v>
      </c>
      <c r="U43" s="165">
        <v>85.84</v>
      </c>
      <c r="V43" s="165">
        <v>75.08</v>
      </c>
      <c r="W43" s="165">
        <v>82.04</v>
      </c>
      <c r="X43" s="165">
        <v>79.36</v>
      </c>
      <c r="Y43" s="165">
        <v>67.56</v>
      </c>
      <c r="Z43" s="165">
        <v>110.05</v>
      </c>
      <c r="AA43" s="232">
        <f t="shared" si="35"/>
        <v>1033.3500000000001</v>
      </c>
      <c r="AB43" s="224"/>
      <c r="AC43" s="233">
        <f t="shared" si="34"/>
        <v>0.49680288461538469</v>
      </c>
    </row>
    <row r="44" spans="1:29" ht="32.25" customHeight="1" x14ac:dyDescent="0.25">
      <c r="A44" s="7"/>
      <c r="B44" s="438" t="s">
        <v>114</v>
      </c>
      <c r="C44" s="439"/>
      <c r="D44" s="438" t="s">
        <v>115</v>
      </c>
      <c r="E44" s="439"/>
      <c r="F44" s="7" t="s">
        <v>38</v>
      </c>
      <c r="G44" s="11"/>
      <c r="H44" s="440"/>
      <c r="I44" s="441"/>
      <c r="J44" s="440" t="s">
        <v>86</v>
      </c>
      <c r="K44" s="441"/>
      <c r="L44" s="438" t="s">
        <v>52</v>
      </c>
      <c r="M44" s="439"/>
      <c r="N44" s="9"/>
      <c r="O44" s="78">
        <v>167.59</v>
      </c>
      <c r="P44" s="165">
        <v>166.25</v>
      </c>
      <c r="Q44" s="165">
        <v>155.76</v>
      </c>
      <c r="R44" s="165">
        <v>131.76</v>
      </c>
      <c r="S44" s="165">
        <v>143.55000000000001</v>
      </c>
      <c r="T44" s="165">
        <v>186.56</v>
      </c>
      <c r="U44" s="165">
        <v>138.53</v>
      </c>
      <c r="V44" s="165">
        <v>120.47</v>
      </c>
      <c r="W44" s="165">
        <v>147.08000000000001</v>
      </c>
      <c r="X44" s="165">
        <v>126.93</v>
      </c>
      <c r="Y44" s="165">
        <v>141.94</v>
      </c>
      <c r="Z44" s="165">
        <v>143.83000000000001</v>
      </c>
      <c r="AA44" s="232">
        <f t="shared" si="35"/>
        <v>1770.25</v>
      </c>
      <c r="AB44" s="224"/>
      <c r="AC44" s="233">
        <f t="shared" si="34"/>
        <v>0.85108173076923077</v>
      </c>
    </row>
    <row r="45" spans="1:29" ht="32.25" customHeight="1" x14ac:dyDescent="0.25">
      <c r="A45" s="7"/>
      <c r="B45" s="11" t="s">
        <v>603</v>
      </c>
      <c r="C45" s="13"/>
      <c r="D45" s="11" t="s">
        <v>604</v>
      </c>
      <c r="E45" s="13"/>
      <c r="F45" s="7"/>
      <c r="G45" s="33">
        <v>44369</v>
      </c>
      <c r="H45" s="14"/>
      <c r="I45" s="15"/>
      <c r="J45" s="14" t="s">
        <v>539</v>
      </c>
      <c r="K45" s="15"/>
      <c r="L45" s="438" t="s">
        <v>66</v>
      </c>
      <c r="M45" s="449"/>
      <c r="N45" s="9"/>
      <c r="O45" s="78">
        <v>128.16999999999999</v>
      </c>
      <c r="P45" s="165">
        <v>156.03</v>
      </c>
      <c r="Q45" s="165">
        <v>122.44</v>
      </c>
      <c r="R45" s="165">
        <v>137.37</v>
      </c>
      <c r="S45" s="165">
        <v>141.94</v>
      </c>
      <c r="T45" s="165">
        <v>144.38999999999999</v>
      </c>
      <c r="U45" s="165">
        <v>121.1</v>
      </c>
      <c r="V45" s="165">
        <v>109.69</v>
      </c>
      <c r="W45" s="165">
        <v>128.38999999999999</v>
      </c>
      <c r="X45" s="165">
        <v>120.36</v>
      </c>
      <c r="Y45" s="165">
        <v>121.15</v>
      </c>
      <c r="Z45" s="165">
        <v>121.08</v>
      </c>
      <c r="AA45" s="232">
        <f t="shared" si="35"/>
        <v>1552.11</v>
      </c>
      <c r="AB45" s="224"/>
      <c r="AC45" s="233">
        <f t="shared" si="34"/>
        <v>0.74620673076923072</v>
      </c>
    </row>
    <row r="46" spans="1:29" ht="33.75" customHeight="1" x14ac:dyDescent="0.25">
      <c r="A46" s="7"/>
      <c r="B46" s="438" t="s">
        <v>118</v>
      </c>
      <c r="C46" s="439"/>
      <c r="D46" s="438" t="s">
        <v>119</v>
      </c>
      <c r="E46" s="439"/>
      <c r="F46" s="7" t="s">
        <v>50</v>
      </c>
      <c r="G46" s="11"/>
      <c r="H46" s="440"/>
      <c r="I46" s="441"/>
      <c r="J46" s="438" t="s">
        <v>75</v>
      </c>
      <c r="K46" s="439"/>
      <c r="L46" s="438" t="s">
        <v>66</v>
      </c>
      <c r="M46" s="439"/>
      <c r="N46" s="9"/>
      <c r="O46" s="78">
        <v>189.77</v>
      </c>
      <c r="P46" s="165">
        <v>194.81</v>
      </c>
      <c r="Q46" s="165">
        <v>194.22</v>
      </c>
      <c r="R46" s="165">
        <v>180.79</v>
      </c>
      <c r="S46" s="165">
        <v>187.94</v>
      </c>
      <c r="T46" s="165">
        <v>192.98</v>
      </c>
      <c r="U46" s="165">
        <v>176.25</v>
      </c>
      <c r="V46" s="165">
        <v>170.11</v>
      </c>
      <c r="W46" s="165">
        <v>195.31</v>
      </c>
      <c r="X46" s="165">
        <v>174.54</v>
      </c>
      <c r="Y46" s="165">
        <v>183.35</v>
      </c>
      <c r="Z46" s="165">
        <v>188.41</v>
      </c>
      <c r="AA46" s="232">
        <f t="shared" si="35"/>
        <v>2228.4799999999996</v>
      </c>
      <c r="AB46" s="234"/>
      <c r="AC46" s="233">
        <f t="shared" si="34"/>
        <v>1.0713846153846152</v>
      </c>
    </row>
    <row r="47" spans="1:29" ht="37.5" customHeight="1" x14ac:dyDescent="0.25">
      <c r="A47" s="7"/>
      <c r="B47" s="438" t="s">
        <v>120</v>
      </c>
      <c r="C47" s="439"/>
      <c r="D47" s="438" t="s">
        <v>77</v>
      </c>
      <c r="E47" s="439"/>
      <c r="F47" s="9"/>
      <c r="G47" s="14"/>
      <c r="H47" s="440"/>
      <c r="I47" s="441"/>
      <c r="J47" s="440" t="s">
        <v>86</v>
      </c>
      <c r="K47" s="441"/>
      <c r="L47" s="438" t="s">
        <v>52</v>
      </c>
      <c r="M47" s="439"/>
      <c r="N47" s="9"/>
      <c r="O47" s="78">
        <v>62.17</v>
      </c>
      <c r="P47" s="165">
        <v>67.989999999999995</v>
      </c>
      <c r="Q47" s="165">
        <v>85.06</v>
      </c>
      <c r="R47" s="165">
        <v>70.010000000000005</v>
      </c>
      <c r="S47" s="165">
        <v>55.41</v>
      </c>
      <c r="T47" s="165">
        <v>83.63</v>
      </c>
      <c r="U47" s="165">
        <v>92.43</v>
      </c>
      <c r="V47" s="165">
        <v>79.44</v>
      </c>
      <c r="W47" s="165">
        <v>75.959999999999994</v>
      </c>
      <c r="X47" s="165">
        <v>82.68</v>
      </c>
      <c r="Y47" s="165">
        <v>86.09</v>
      </c>
      <c r="Z47" s="165">
        <v>64.91</v>
      </c>
      <c r="AA47" s="232">
        <f t="shared" si="35"/>
        <v>905.7800000000002</v>
      </c>
      <c r="AB47" s="234"/>
      <c r="AC47" s="233">
        <f t="shared" si="34"/>
        <v>0.43547115384615392</v>
      </c>
    </row>
    <row r="48" spans="1:29" ht="21" customHeight="1" x14ac:dyDescent="0.25">
      <c r="A48" s="7"/>
      <c r="B48" s="438" t="s">
        <v>157</v>
      </c>
      <c r="C48" s="449"/>
      <c r="D48" s="11" t="s">
        <v>158</v>
      </c>
      <c r="E48" s="13"/>
      <c r="F48" s="9"/>
      <c r="G48" s="34">
        <v>43676</v>
      </c>
      <c r="H48" s="472"/>
      <c r="I48" s="473"/>
      <c r="J48" s="11" t="s">
        <v>86</v>
      </c>
      <c r="K48" s="13"/>
      <c r="L48" s="438" t="s">
        <v>52</v>
      </c>
      <c r="M48" s="439"/>
      <c r="N48" s="9"/>
      <c r="O48" s="27">
        <v>162.41</v>
      </c>
      <c r="P48" s="166">
        <v>182.94</v>
      </c>
      <c r="Q48" s="166">
        <v>158.66999999999999</v>
      </c>
      <c r="R48" s="166">
        <v>165.58</v>
      </c>
      <c r="S48" s="166">
        <v>157.07</v>
      </c>
      <c r="T48" s="166">
        <v>185.67</v>
      </c>
      <c r="U48" s="166">
        <v>172.24</v>
      </c>
      <c r="V48" s="166">
        <v>155.49</v>
      </c>
      <c r="W48" s="166">
        <v>184.09</v>
      </c>
      <c r="X48" s="166">
        <v>150.22</v>
      </c>
      <c r="Y48" s="166">
        <v>174.43</v>
      </c>
      <c r="Z48" s="166">
        <v>172.94</v>
      </c>
      <c r="AA48" s="232">
        <f t="shared" si="35"/>
        <v>2021.75</v>
      </c>
      <c r="AB48" s="234"/>
      <c r="AC48" s="233">
        <f t="shared" si="34"/>
        <v>0.97199519230769227</v>
      </c>
    </row>
    <row r="49" spans="1:30" ht="21" customHeight="1" x14ac:dyDescent="0.25">
      <c r="A49" s="7"/>
      <c r="B49" s="438" t="s">
        <v>123</v>
      </c>
      <c r="C49" s="439"/>
      <c r="D49" s="438" t="s">
        <v>124</v>
      </c>
      <c r="E49" s="439"/>
      <c r="F49" s="7" t="s">
        <v>125</v>
      </c>
      <c r="G49" s="11"/>
      <c r="H49" s="440"/>
      <c r="I49" s="441"/>
      <c r="J49" s="440" t="s">
        <v>545</v>
      </c>
      <c r="K49" s="441"/>
      <c r="L49" s="438" t="s">
        <v>52</v>
      </c>
      <c r="M49" s="439"/>
      <c r="N49" s="9"/>
      <c r="O49" s="78">
        <v>93.03</v>
      </c>
      <c r="P49" s="165">
        <v>108.92</v>
      </c>
      <c r="Q49" s="165">
        <v>101.21</v>
      </c>
      <c r="R49" s="165">
        <v>87.19</v>
      </c>
      <c r="S49" s="165">
        <v>120.56</v>
      </c>
      <c r="T49" s="165">
        <v>147.49</v>
      </c>
      <c r="U49" s="165">
        <v>105.08</v>
      </c>
      <c r="V49" s="165">
        <v>67.33</v>
      </c>
      <c r="W49" s="165">
        <v>101.2</v>
      </c>
      <c r="X49" s="165">
        <v>86.39</v>
      </c>
      <c r="Y49" s="165">
        <v>81.38</v>
      </c>
      <c r="Z49" s="165">
        <v>106.28</v>
      </c>
      <c r="AA49" s="232">
        <f t="shared" si="35"/>
        <v>1206.0600000000002</v>
      </c>
      <c r="AB49" s="234"/>
      <c r="AC49" s="233">
        <f t="shared" si="34"/>
        <v>0.5798365384615386</v>
      </c>
    </row>
    <row r="50" spans="1:30" ht="21" customHeight="1" x14ac:dyDescent="0.25">
      <c r="A50" s="7"/>
      <c r="B50" s="11" t="s">
        <v>644</v>
      </c>
      <c r="C50" s="13"/>
      <c r="D50" s="11" t="s">
        <v>645</v>
      </c>
      <c r="E50" s="13"/>
      <c r="F50" s="7"/>
      <c r="G50" s="33">
        <v>44487</v>
      </c>
      <c r="H50" s="14"/>
      <c r="I50" s="15"/>
      <c r="J50" s="14" t="s">
        <v>539</v>
      </c>
      <c r="K50" s="15"/>
      <c r="L50" s="438" t="s">
        <v>52</v>
      </c>
      <c r="M50" s="449"/>
      <c r="N50" s="9"/>
      <c r="O50" s="78"/>
      <c r="P50" s="165"/>
      <c r="Q50" s="165"/>
      <c r="R50" s="165">
        <v>77.27</v>
      </c>
      <c r="S50" s="165">
        <v>173.1</v>
      </c>
      <c r="T50" s="165">
        <v>195.03</v>
      </c>
      <c r="U50" s="165">
        <v>169.61</v>
      </c>
      <c r="V50" s="165">
        <v>162.04</v>
      </c>
      <c r="W50" s="165">
        <v>170.64</v>
      </c>
      <c r="X50" s="165">
        <v>154.86000000000001</v>
      </c>
      <c r="Y50" s="165">
        <v>169.39</v>
      </c>
      <c r="Z50" s="165">
        <v>177.16</v>
      </c>
      <c r="AA50" s="232">
        <f t="shared" si="35"/>
        <v>1449.1000000000001</v>
      </c>
      <c r="AB50" s="234"/>
      <c r="AC50" s="233">
        <f>(AA50/9*12/2080)</f>
        <v>0.92891025641025649</v>
      </c>
    </row>
    <row r="51" spans="1:30" ht="21" customHeight="1" x14ac:dyDescent="0.25">
      <c r="A51" s="7"/>
      <c r="B51" s="11" t="s">
        <v>646</v>
      </c>
      <c r="C51" s="13"/>
      <c r="D51" s="11" t="s">
        <v>647</v>
      </c>
      <c r="E51" s="13"/>
      <c r="F51" s="7"/>
      <c r="G51" s="33">
        <v>44468</v>
      </c>
      <c r="H51" s="14"/>
      <c r="I51" s="15"/>
      <c r="J51" s="14" t="s">
        <v>86</v>
      </c>
      <c r="K51" s="15"/>
      <c r="L51" s="438" t="s">
        <v>52</v>
      </c>
      <c r="M51" s="449"/>
      <c r="N51" s="9"/>
      <c r="O51" s="78"/>
      <c r="P51" s="165"/>
      <c r="Q51" s="165"/>
      <c r="R51" s="165">
        <v>49.62</v>
      </c>
      <c r="S51" s="165">
        <v>41.94</v>
      </c>
      <c r="T51" s="165">
        <v>71.36</v>
      </c>
      <c r="U51" s="165">
        <v>59.26</v>
      </c>
      <c r="V51" s="165">
        <v>62.2</v>
      </c>
      <c r="W51" s="165">
        <v>79.05</v>
      </c>
      <c r="X51" s="165">
        <v>67.31</v>
      </c>
      <c r="Y51" s="165">
        <v>71.8</v>
      </c>
      <c r="Z51" s="165">
        <v>65.23</v>
      </c>
      <c r="AA51" s="232">
        <f t="shared" si="35"/>
        <v>567.77</v>
      </c>
      <c r="AB51" s="234"/>
      <c r="AC51" s="233">
        <f>(AA51/10*12/2080)</f>
        <v>0.32755961538461542</v>
      </c>
    </row>
    <row r="52" spans="1:30" ht="21" customHeight="1" x14ac:dyDescent="0.25">
      <c r="A52" s="7"/>
      <c r="B52" s="11" t="s">
        <v>435</v>
      </c>
      <c r="C52" s="13"/>
      <c r="D52" s="11" t="s">
        <v>438</v>
      </c>
      <c r="E52" s="13"/>
      <c r="F52" s="7"/>
      <c r="G52" s="33">
        <v>43778</v>
      </c>
      <c r="H52" s="14"/>
      <c r="I52" s="15"/>
      <c r="J52" s="98" t="s">
        <v>86</v>
      </c>
      <c r="K52" s="15"/>
      <c r="L52" s="438" t="s">
        <v>52</v>
      </c>
      <c r="M52" s="449"/>
      <c r="N52" s="9"/>
      <c r="O52" s="78">
        <v>93.74</v>
      </c>
      <c r="P52" s="165">
        <v>123.31</v>
      </c>
      <c r="Q52" s="165">
        <v>120.45</v>
      </c>
      <c r="R52" s="165">
        <v>100.12</v>
      </c>
      <c r="S52" s="165">
        <v>137.57</v>
      </c>
      <c r="T52" s="165">
        <v>129.81</v>
      </c>
      <c r="U52" s="165">
        <v>111.71</v>
      </c>
      <c r="V52" s="165">
        <v>106.68</v>
      </c>
      <c r="W52" s="165">
        <v>117.87</v>
      </c>
      <c r="X52" s="165">
        <v>100.88</v>
      </c>
      <c r="Y52" s="165">
        <v>117.91</v>
      </c>
      <c r="Z52" s="165">
        <v>109.15</v>
      </c>
      <c r="AA52" s="232">
        <f t="shared" si="35"/>
        <v>1369.2000000000005</v>
      </c>
      <c r="AB52" s="234"/>
      <c r="AC52" s="233">
        <f t="shared" si="34"/>
        <v>0.65826923076923105</v>
      </c>
    </row>
    <row r="53" spans="1:30" ht="21" customHeight="1" x14ac:dyDescent="0.25">
      <c r="A53" s="7"/>
      <c r="B53" s="438" t="s">
        <v>126</v>
      </c>
      <c r="C53" s="439"/>
      <c r="D53" s="438" t="s">
        <v>127</v>
      </c>
      <c r="E53" s="439"/>
      <c r="F53" s="7" t="s">
        <v>38</v>
      </c>
      <c r="G53" s="11"/>
      <c r="H53" s="440"/>
      <c r="I53" s="441"/>
      <c r="J53" s="440" t="s">
        <v>545</v>
      </c>
      <c r="K53" s="441"/>
      <c r="L53" s="438" t="s">
        <v>52</v>
      </c>
      <c r="M53" s="439"/>
      <c r="N53" s="9"/>
      <c r="O53" s="78">
        <v>124.39</v>
      </c>
      <c r="P53" s="165">
        <v>135.31</v>
      </c>
      <c r="Q53" s="165">
        <v>111.56</v>
      </c>
      <c r="R53" s="165">
        <v>117.14</v>
      </c>
      <c r="S53" s="165">
        <v>126.47</v>
      </c>
      <c r="T53" s="165">
        <v>139.72999999999999</v>
      </c>
      <c r="U53" s="165">
        <v>134.25</v>
      </c>
      <c r="V53" s="165">
        <v>103.77</v>
      </c>
      <c r="W53" s="165">
        <v>116.49</v>
      </c>
      <c r="X53" s="165">
        <v>106.33</v>
      </c>
      <c r="Y53" s="165">
        <v>107.22</v>
      </c>
      <c r="Z53" s="165">
        <v>126.5</v>
      </c>
      <c r="AA53" s="232">
        <f t="shared" si="35"/>
        <v>1449.1599999999999</v>
      </c>
      <c r="AB53" s="234"/>
      <c r="AC53" s="233">
        <f t="shared" si="34"/>
        <v>0.69671153846153844</v>
      </c>
    </row>
    <row r="54" spans="1:30" ht="21" customHeight="1" x14ac:dyDescent="0.25">
      <c r="A54" s="7"/>
      <c r="B54" s="438" t="s">
        <v>134</v>
      </c>
      <c r="C54" s="439"/>
      <c r="D54" s="438" t="s">
        <v>135</v>
      </c>
      <c r="E54" s="439"/>
      <c r="F54" s="9"/>
      <c r="G54" s="14"/>
      <c r="H54" s="440"/>
      <c r="I54" s="441"/>
      <c r="J54" s="440" t="s">
        <v>545</v>
      </c>
      <c r="K54" s="441"/>
      <c r="L54" s="438" t="s">
        <v>52</v>
      </c>
      <c r="M54" s="439"/>
      <c r="N54" s="9"/>
      <c r="O54" s="78">
        <v>133.13</v>
      </c>
      <c r="P54" s="165">
        <v>129.11000000000001</v>
      </c>
      <c r="Q54" s="165">
        <v>125.25</v>
      </c>
      <c r="R54" s="165">
        <v>112.47</v>
      </c>
      <c r="S54" s="165">
        <v>137.31</v>
      </c>
      <c r="T54" s="165">
        <v>117.86</v>
      </c>
      <c r="U54" s="165">
        <v>127.23</v>
      </c>
      <c r="V54" s="165">
        <v>117.61</v>
      </c>
      <c r="W54" s="165">
        <v>134.37</v>
      </c>
      <c r="X54" s="165">
        <v>120.06</v>
      </c>
      <c r="Y54" s="165">
        <v>123.33</v>
      </c>
      <c r="Z54" s="165">
        <v>127.03</v>
      </c>
      <c r="AA54" s="232">
        <f t="shared" si="35"/>
        <v>1504.76</v>
      </c>
      <c r="AB54" s="234"/>
      <c r="AC54" s="233">
        <f t="shared" si="34"/>
        <v>0.72344230769230766</v>
      </c>
    </row>
    <row r="55" spans="1:30" ht="39" customHeight="1" x14ac:dyDescent="0.25">
      <c r="A55" s="7"/>
      <c r="B55" s="438" t="s">
        <v>56</v>
      </c>
      <c r="C55" s="439"/>
      <c r="D55" s="438" t="s">
        <v>136</v>
      </c>
      <c r="E55" s="439"/>
      <c r="F55" s="9"/>
      <c r="G55" s="14"/>
      <c r="H55" s="440"/>
      <c r="I55" s="441"/>
      <c r="J55" s="440" t="s">
        <v>545</v>
      </c>
      <c r="K55" s="441"/>
      <c r="L55" s="438" t="s">
        <v>61</v>
      </c>
      <c r="M55" s="439"/>
      <c r="N55" s="9"/>
      <c r="O55" s="78">
        <v>25</v>
      </c>
      <c r="P55" s="165">
        <v>21</v>
      </c>
      <c r="Q55" s="165">
        <v>23</v>
      </c>
      <c r="R55" s="165">
        <v>20</v>
      </c>
      <c r="S55" s="165">
        <v>19</v>
      </c>
      <c r="T55" s="165">
        <v>15</v>
      </c>
      <c r="U55" s="165">
        <v>16</v>
      </c>
      <c r="V55" s="165">
        <v>14</v>
      </c>
      <c r="W55" s="165">
        <v>38</v>
      </c>
      <c r="X55" s="165">
        <v>22</v>
      </c>
      <c r="Y55" s="165">
        <v>21</v>
      </c>
      <c r="Z55" s="165">
        <v>14</v>
      </c>
      <c r="AA55" s="232">
        <f t="shared" si="35"/>
        <v>248</v>
      </c>
      <c r="AB55" s="234"/>
      <c r="AC55" s="233">
        <f t="shared" si="34"/>
        <v>0.11923076923076924</v>
      </c>
    </row>
    <row r="56" spans="1:30" ht="32.25" customHeight="1" x14ac:dyDescent="0.25">
      <c r="A56" s="7"/>
      <c r="B56" s="438" t="s">
        <v>137</v>
      </c>
      <c r="C56" s="439"/>
      <c r="D56" s="438" t="s">
        <v>138</v>
      </c>
      <c r="E56" s="439"/>
      <c r="F56" s="9"/>
      <c r="G56" s="14"/>
      <c r="H56" s="447">
        <v>43739</v>
      </c>
      <c r="I56" s="448"/>
      <c r="J56" s="1" t="s">
        <v>545</v>
      </c>
      <c r="L56" s="438" t="s">
        <v>66</v>
      </c>
      <c r="M56" s="439"/>
      <c r="N56" s="9"/>
      <c r="O56" s="78">
        <v>132.29</v>
      </c>
      <c r="P56" s="165">
        <v>153.19</v>
      </c>
      <c r="Q56" s="165">
        <v>117.1</v>
      </c>
      <c r="R56" s="165">
        <v>82.92</v>
      </c>
      <c r="S56" s="165">
        <v>148.9</v>
      </c>
      <c r="T56" s="165">
        <v>152.72999999999999</v>
      </c>
      <c r="U56" s="165">
        <v>116.54</v>
      </c>
      <c r="V56" s="165">
        <v>106.26</v>
      </c>
      <c r="W56" s="165">
        <v>133.52000000000001</v>
      </c>
      <c r="X56" s="165">
        <v>125.46</v>
      </c>
      <c r="Y56" s="165">
        <v>142.32</v>
      </c>
      <c r="Z56" s="165">
        <v>153.25</v>
      </c>
      <c r="AA56" s="232">
        <f t="shared" si="35"/>
        <v>1564.48</v>
      </c>
      <c r="AB56" s="234"/>
      <c r="AC56" s="233">
        <f t="shared" si="34"/>
        <v>0.75215384615384617</v>
      </c>
      <c r="AD56" s="126">
        <f>Z58-4142.24</f>
        <v>0</v>
      </c>
    </row>
    <row r="57" spans="1:30" ht="31.5" customHeight="1" x14ac:dyDescent="0.25">
      <c r="A57" s="7"/>
      <c r="B57" s="438" t="s">
        <v>141</v>
      </c>
      <c r="C57" s="439"/>
      <c r="D57" s="438" t="s">
        <v>142</v>
      </c>
      <c r="E57" s="439"/>
      <c r="F57" s="9"/>
      <c r="G57" s="14"/>
      <c r="H57" s="440"/>
      <c r="I57" s="441"/>
      <c r="J57" s="440" t="s">
        <v>545</v>
      </c>
      <c r="K57" s="441"/>
      <c r="L57" s="438" t="s">
        <v>52</v>
      </c>
      <c r="M57" s="439"/>
      <c r="N57" s="9"/>
      <c r="O57" s="78">
        <v>167.3</v>
      </c>
      <c r="P57" s="165">
        <v>191.52</v>
      </c>
      <c r="Q57" s="165">
        <v>167.26</v>
      </c>
      <c r="R57" s="165">
        <v>168.25</v>
      </c>
      <c r="S57" s="165">
        <v>158.72</v>
      </c>
      <c r="T57" s="165">
        <v>195.51</v>
      </c>
      <c r="U57" s="165">
        <v>166.83</v>
      </c>
      <c r="V57" s="165">
        <v>155.5</v>
      </c>
      <c r="W57" s="165">
        <v>121.49</v>
      </c>
      <c r="X57" s="165">
        <v>167.01</v>
      </c>
      <c r="Y57" s="165">
        <v>182.51</v>
      </c>
      <c r="Z57" s="165">
        <v>182.82</v>
      </c>
      <c r="AA57" s="232">
        <f t="shared" si="35"/>
        <v>2024.7199999999998</v>
      </c>
      <c r="AB57" s="234"/>
      <c r="AC57" s="233">
        <f t="shared" si="34"/>
        <v>0.97342307692307684</v>
      </c>
    </row>
    <row r="58" spans="1:30" ht="26.25" customHeight="1" x14ac:dyDescent="0.25">
      <c r="A58" s="442" t="s">
        <v>423</v>
      </c>
      <c r="B58" s="443"/>
      <c r="C58" s="444"/>
      <c r="D58" s="445"/>
      <c r="E58" s="446"/>
      <c r="F58" s="109"/>
      <c r="G58" s="110"/>
      <c r="H58" s="445"/>
      <c r="I58" s="446"/>
      <c r="J58" s="445"/>
      <c r="K58" s="446"/>
      <c r="L58" s="445"/>
      <c r="M58" s="446"/>
      <c r="N58" s="109"/>
      <c r="O58" s="108">
        <f t="shared" ref="O58:AA58" si="36">SUM(O27:O57)</f>
        <v>3924.2000000000007</v>
      </c>
      <c r="P58" s="167">
        <f t="shared" si="36"/>
        <v>4054.75</v>
      </c>
      <c r="Q58" s="167">
        <f t="shared" si="36"/>
        <v>3900.8899999999994</v>
      </c>
      <c r="R58" s="167">
        <f t="shared" si="36"/>
        <v>3985.1500000000005</v>
      </c>
      <c r="S58" s="167">
        <f t="shared" si="36"/>
        <v>4290.05</v>
      </c>
      <c r="T58" s="167">
        <f t="shared" si="36"/>
        <v>4648.7699999999995</v>
      </c>
      <c r="U58" s="167">
        <f t="shared" si="36"/>
        <v>4240.84</v>
      </c>
      <c r="V58" s="167">
        <f t="shared" si="36"/>
        <v>3780.61</v>
      </c>
      <c r="W58" s="167">
        <f t="shared" si="36"/>
        <v>4295.9799999999996</v>
      </c>
      <c r="X58" s="167">
        <f t="shared" si="36"/>
        <v>3860.33</v>
      </c>
      <c r="Y58" s="167">
        <f t="shared" si="36"/>
        <v>4133.4400000000005</v>
      </c>
      <c r="Z58" s="167">
        <f t="shared" si="36"/>
        <v>4142.2400000000007</v>
      </c>
      <c r="AA58" s="228">
        <f t="shared" si="36"/>
        <v>49257.25</v>
      </c>
      <c r="AB58" s="436"/>
      <c r="AC58" s="437"/>
    </row>
    <row r="59" spans="1:30" ht="24" customHeight="1" x14ac:dyDescent="0.2">
      <c r="A59" s="111" t="s">
        <v>425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12">
        <f t="shared" ref="O59:Z59" si="37">O58*12/2080</f>
        <v>22.639615384615389</v>
      </c>
      <c r="P59" s="168">
        <f t="shared" si="37"/>
        <v>23.392788461538462</v>
      </c>
      <c r="Q59" s="168">
        <f t="shared" si="37"/>
        <v>22.505134615384613</v>
      </c>
      <c r="R59" s="168">
        <f t="shared" si="37"/>
        <v>22.991250000000001</v>
      </c>
      <c r="S59" s="168">
        <f t="shared" si="37"/>
        <v>24.750288461538464</v>
      </c>
      <c r="T59" s="168">
        <f t="shared" si="37"/>
        <v>26.819826923076917</v>
      </c>
      <c r="U59" s="168">
        <f t="shared" si="37"/>
        <v>24.466384615384616</v>
      </c>
      <c r="V59" s="168">
        <f t="shared" si="37"/>
        <v>21.811211538461539</v>
      </c>
      <c r="W59" s="168">
        <f t="shared" si="37"/>
        <v>24.784499999999998</v>
      </c>
      <c r="X59" s="168">
        <f t="shared" si="37"/>
        <v>22.271134615384614</v>
      </c>
      <c r="Y59" s="168">
        <f t="shared" si="37"/>
        <v>23.846769230769233</v>
      </c>
      <c r="Z59" s="168">
        <f t="shared" si="37"/>
        <v>23.897538461538463</v>
      </c>
      <c r="AA59" s="168"/>
      <c r="AB59" s="227"/>
      <c r="AC59" s="235">
        <f>SUM(AC27:AC57)</f>
        <v>24.115602564102563</v>
      </c>
    </row>
    <row r="60" spans="1:30" ht="15.75" customHeight="1" x14ac:dyDescent="0.2">
      <c r="A60" s="84" t="s">
        <v>144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5">
        <f t="shared" ref="O60:Z60" si="38">O59+O24</f>
        <v>29.639615384615389</v>
      </c>
      <c r="P60" s="169">
        <f t="shared" si="38"/>
        <v>33.692788461538463</v>
      </c>
      <c r="Q60" s="169">
        <f t="shared" si="38"/>
        <v>32.805134615384617</v>
      </c>
      <c r="R60" s="169">
        <f t="shared" si="38"/>
        <v>32.666250000000005</v>
      </c>
      <c r="S60" s="169">
        <f t="shared" si="38"/>
        <v>34.425288461538464</v>
      </c>
      <c r="T60" s="169">
        <f t="shared" si="38"/>
        <v>36.494826923076914</v>
      </c>
      <c r="U60" s="169">
        <f t="shared" si="38"/>
        <v>34.141384615384617</v>
      </c>
      <c r="V60" s="169">
        <f t="shared" si="38"/>
        <v>31.486211538461539</v>
      </c>
      <c r="W60" s="169">
        <f t="shared" si="38"/>
        <v>34.459499999999998</v>
      </c>
      <c r="X60" s="169">
        <f t="shared" si="38"/>
        <v>31.946134615384615</v>
      </c>
      <c r="Y60" s="169">
        <f t="shared" si="38"/>
        <v>33.521769230769237</v>
      </c>
      <c r="Z60" s="169">
        <f t="shared" si="38"/>
        <v>33.572538461538464</v>
      </c>
      <c r="AA60" s="169"/>
      <c r="AB60" s="183"/>
      <c r="AC60" s="183">
        <f>AC59+AC24</f>
        <v>33.946852564102564</v>
      </c>
    </row>
    <row r="63" spans="1:30" x14ac:dyDescent="0.2">
      <c r="A63" s="151"/>
      <c r="Z63" s="126"/>
    </row>
    <row r="110" ht="21" customHeight="1" x14ac:dyDescent="0.2"/>
  </sheetData>
  <mergeCells count="191">
    <mergeCell ref="AB2:AC2"/>
    <mergeCell ref="B3:C3"/>
    <mergeCell ref="D3:E3"/>
    <mergeCell ref="H3:I3"/>
    <mergeCell ref="J3:K3"/>
    <mergeCell ref="L3:M3"/>
    <mergeCell ref="AB3:AC3"/>
    <mergeCell ref="A1:O1"/>
    <mergeCell ref="B2:C2"/>
    <mergeCell ref="D2:E2"/>
    <mergeCell ref="H2:I2"/>
    <mergeCell ref="J2:K2"/>
    <mergeCell ref="L2:M2"/>
    <mergeCell ref="B7:C7"/>
    <mergeCell ref="D7:E7"/>
    <mergeCell ref="H7:I7"/>
    <mergeCell ref="J7:K7"/>
    <mergeCell ref="L7:M7"/>
    <mergeCell ref="B5:C5"/>
    <mergeCell ref="D5:E5"/>
    <mergeCell ref="H5:I5"/>
    <mergeCell ref="J5:K5"/>
    <mergeCell ref="L5:M5"/>
    <mergeCell ref="B6:C6"/>
    <mergeCell ref="D6:E6"/>
    <mergeCell ref="H6:I6"/>
    <mergeCell ref="J6:K6"/>
    <mergeCell ref="L6:M6"/>
    <mergeCell ref="B8:C8"/>
    <mergeCell ref="D8:E8"/>
    <mergeCell ref="H8:I8"/>
    <mergeCell ref="J8:K8"/>
    <mergeCell ref="L8:M8"/>
    <mergeCell ref="B17:C17"/>
    <mergeCell ref="D17:E17"/>
    <mergeCell ref="H17:I17"/>
    <mergeCell ref="J17:K17"/>
    <mergeCell ref="L17:M17"/>
    <mergeCell ref="A14:C14"/>
    <mergeCell ref="B11:C11"/>
    <mergeCell ref="D11:E11"/>
    <mergeCell ref="H11:I11"/>
    <mergeCell ref="J11:K11"/>
    <mergeCell ref="L11:M11"/>
    <mergeCell ref="J13:K13"/>
    <mergeCell ref="L13:M13"/>
    <mergeCell ref="L18:M18"/>
    <mergeCell ref="B9:C9"/>
    <mergeCell ref="D9:E9"/>
    <mergeCell ref="H9:I9"/>
    <mergeCell ref="J9:K9"/>
    <mergeCell ref="L9:M9"/>
    <mergeCell ref="A24:C24"/>
    <mergeCell ref="D24:E24"/>
    <mergeCell ref="H24:I24"/>
    <mergeCell ref="J24:K24"/>
    <mergeCell ref="L24:M24"/>
    <mergeCell ref="B12:C12"/>
    <mergeCell ref="D12:E12"/>
    <mergeCell ref="H12:I12"/>
    <mergeCell ref="J12:K12"/>
    <mergeCell ref="L12:M12"/>
    <mergeCell ref="B22:C22"/>
    <mergeCell ref="D22:E22"/>
    <mergeCell ref="H22:I22"/>
    <mergeCell ref="J22:K22"/>
    <mergeCell ref="L22:M22"/>
    <mergeCell ref="A19:C19"/>
    <mergeCell ref="A23:C23"/>
    <mergeCell ref="L16:M16"/>
    <mergeCell ref="B21:C21"/>
    <mergeCell ref="D21:E21"/>
    <mergeCell ref="H21:I21"/>
    <mergeCell ref="J21:K21"/>
    <mergeCell ref="L21:M21"/>
    <mergeCell ref="L32:M32"/>
    <mergeCell ref="B30:C30"/>
    <mergeCell ref="D30:E30"/>
    <mergeCell ref="H30:I30"/>
    <mergeCell ref="J30:K30"/>
    <mergeCell ref="L30:M30"/>
    <mergeCell ref="L27:M27"/>
    <mergeCell ref="B29:C29"/>
    <mergeCell ref="D29:E29"/>
    <mergeCell ref="H29:I29"/>
    <mergeCell ref="J29:K29"/>
    <mergeCell ref="L29:M29"/>
    <mergeCell ref="B32:C32"/>
    <mergeCell ref="D32:E32"/>
    <mergeCell ref="H32:I32"/>
    <mergeCell ref="J32:K32"/>
    <mergeCell ref="B37:C37"/>
    <mergeCell ref="D37:E37"/>
    <mergeCell ref="H37:I37"/>
    <mergeCell ref="J37:K37"/>
    <mergeCell ref="L37:M37"/>
    <mergeCell ref="L36:M36"/>
    <mergeCell ref="B28:C28"/>
    <mergeCell ref="D28:E28"/>
    <mergeCell ref="H28:I28"/>
    <mergeCell ref="J28:K28"/>
    <mergeCell ref="L28:M28"/>
    <mergeCell ref="L35:M35"/>
    <mergeCell ref="B33:C33"/>
    <mergeCell ref="D33:E33"/>
    <mergeCell ref="H33:I33"/>
    <mergeCell ref="J33:K33"/>
    <mergeCell ref="L33:M33"/>
    <mergeCell ref="L34:M34"/>
    <mergeCell ref="H35:I35"/>
    <mergeCell ref="B31:C31"/>
    <mergeCell ref="D31:E31"/>
    <mergeCell ref="H31:I31"/>
    <mergeCell ref="J31:K31"/>
    <mergeCell ref="L31:M31"/>
    <mergeCell ref="B38:C38"/>
    <mergeCell ref="D38:E38"/>
    <mergeCell ref="H38:I38"/>
    <mergeCell ref="J38:K38"/>
    <mergeCell ref="L38:M38"/>
    <mergeCell ref="B43:C43"/>
    <mergeCell ref="D43:E43"/>
    <mergeCell ref="H43:I43"/>
    <mergeCell ref="J43:K43"/>
    <mergeCell ref="L43:M43"/>
    <mergeCell ref="L42:M42"/>
    <mergeCell ref="L41:M41"/>
    <mergeCell ref="B39:C39"/>
    <mergeCell ref="L39:M39"/>
    <mergeCell ref="B40:C40"/>
    <mergeCell ref="D40:E40"/>
    <mergeCell ref="H40:I40"/>
    <mergeCell ref="J40:K40"/>
    <mergeCell ref="L40:M40"/>
    <mergeCell ref="B44:C44"/>
    <mergeCell ref="D44:E44"/>
    <mergeCell ref="H44:I44"/>
    <mergeCell ref="J44:K44"/>
    <mergeCell ref="L44:M44"/>
    <mergeCell ref="B47:C47"/>
    <mergeCell ref="D47:E47"/>
    <mergeCell ref="H47:I47"/>
    <mergeCell ref="J47:K47"/>
    <mergeCell ref="L47:M47"/>
    <mergeCell ref="B48:C48"/>
    <mergeCell ref="H48:I48"/>
    <mergeCell ref="L48:M48"/>
    <mergeCell ref="L45:M45"/>
    <mergeCell ref="B46:C46"/>
    <mergeCell ref="D46:E46"/>
    <mergeCell ref="H46:I46"/>
    <mergeCell ref="J46:K46"/>
    <mergeCell ref="L46:M46"/>
    <mergeCell ref="J53:K53"/>
    <mergeCell ref="L53:M53"/>
    <mergeCell ref="B54:C54"/>
    <mergeCell ref="D54:E54"/>
    <mergeCell ref="H54:I54"/>
    <mergeCell ref="J54:K54"/>
    <mergeCell ref="L54:M54"/>
    <mergeCell ref="B49:C49"/>
    <mergeCell ref="D49:E49"/>
    <mergeCell ref="H49:I49"/>
    <mergeCell ref="J49:K49"/>
    <mergeCell ref="L49:M49"/>
    <mergeCell ref="L52:M52"/>
    <mergeCell ref="L50:M50"/>
    <mergeCell ref="L51:M51"/>
    <mergeCell ref="B53:C53"/>
    <mergeCell ref="D53:E53"/>
    <mergeCell ref="H53:I53"/>
    <mergeCell ref="A58:C58"/>
    <mergeCell ref="D58:E58"/>
    <mergeCell ref="H58:I58"/>
    <mergeCell ref="J58:K58"/>
    <mergeCell ref="L58:M58"/>
    <mergeCell ref="AB58:AC58"/>
    <mergeCell ref="B57:C57"/>
    <mergeCell ref="D57:E57"/>
    <mergeCell ref="H57:I57"/>
    <mergeCell ref="J57:K57"/>
    <mergeCell ref="L57:M57"/>
    <mergeCell ref="B55:C55"/>
    <mergeCell ref="D55:E55"/>
    <mergeCell ref="H55:I55"/>
    <mergeCell ref="J55:K55"/>
    <mergeCell ref="L55:M55"/>
    <mergeCell ref="B56:C56"/>
    <mergeCell ref="D56:E56"/>
    <mergeCell ref="H56:I56"/>
    <mergeCell ref="L56:M56"/>
  </mergeCells>
  <pageMargins left="0.7" right="0.7" top="0.75" bottom="0.75" header="0.3" footer="0.3"/>
  <pageSetup fitToWidth="0" fitToHeight="0" orientation="portrait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102"/>
  <sheetViews>
    <sheetView workbookViewId="0">
      <pane xSplit="3" ySplit="3" topLeftCell="X45" activePane="bottomRight" state="frozen"/>
      <selection pane="topRight" activeCell="D1" sqref="D1"/>
      <selection pane="bottomLeft" activeCell="A4" sqref="A4"/>
      <selection pane="bottomRight" activeCell="Z49" sqref="Z49"/>
    </sheetView>
  </sheetViews>
  <sheetFormatPr defaultColWidth="9.33203125" defaultRowHeight="15.75" x14ac:dyDescent="0.2"/>
  <cols>
    <col min="1" max="1" width="15.33203125" style="1" customWidth="1"/>
    <col min="2" max="2" width="11.83203125" style="1" customWidth="1"/>
    <col min="3" max="3" width="43" style="1" customWidth="1"/>
    <col min="4" max="4" width="20.83203125" style="1" customWidth="1"/>
    <col min="5" max="5" width="8.1640625" style="1" customWidth="1"/>
    <col min="6" max="7" width="18" style="1" customWidth="1"/>
    <col min="8" max="8" width="8.6640625" style="1" customWidth="1"/>
    <col min="9" max="9" width="10.1640625" style="1" customWidth="1"/>
    <col min="10" max="10" width="13.1640625" style="1" customWidth="1"/>
    <col min="11" max="11" width="6.83203125" style="1" customWidth="1"/>
    <col min="12" max="12" width="3.33203125" style="1" customWidth="1"/>
    <col min="13" max="13" width="13.33203125" style="1" customWidth="1"/>
    <col min="14" max="14" width="14.1640625" style="1" customWidth="1"/>
    <col min="15" max="15" width="31.33203125" style="1" customWidth="1"/>
    <col min="16" max="16" width="33.5" style="1" customWidth="1"/>
    <col min="17" max="17" width="34.5" style="1" customWidth="1"/>
    <col min="18" max="26" width="36.83203125" style="1" customWidth="1"/>
    <col min="27" max="27" width="16" style="1" customWidth="1"/>
    <col min="28" max="28" width="9.33203125" style="1"/>
    <col min="29" max="29" width="13.83203125" style="1" customWidth="1"/>
    <col min="30" max="30" width="9.33203125" style="1"/>
    <col min="31" max="31" width="11.33203125" style="1" hidden="1" customWidth="1"/>
    <col min="32" max="34" width="0" style="1" hidden="1" customWidth="1"/>
    <col min="35" max="35" width="55.1640625" style="26" hidden="1" customWidth="1"/>
    <col min="36" max="36" width="0" style="1" hidden="1" customWidth="1"/>
    <col min="37" max="16384" width="9.33203125" style="1"/>
  </cols>
  <sheetData>
    <row r="1" spans="1:39" ht="57.6" customHeight="1" x14ac:dyDescent="0.2">
      <c r="A1" s="469" t="s">
        <v>547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39" ht="16.5" customHeight="1" x14ac:dyDescent="0.2">
      <c r="A2" s="2"/>
      <c r="B2" s="450"/>
      <c r="C2" s="471"/>
      <c r="D2" s="450"/>
      <c r="E2" s="471"/>
      <c r="F2" s="2"/>
      <c r="G2" s="29"/>
      <c r="H2" s="450"/>
      <c r="I2" s="471"/>
      <c r="J2" s="450"/>
      <c r="K2" s="471"/>
      <c r="L2" s="450"/>
      <c r="M2" s="471"/>
      <c r="N2" s="2"/>
      <c r="O2" s="89" t="s">
        <v>426</v>
      </c>
      <c r="P2" s="100" t="s">
        <v>431</v>
      </c>
      <c r="Q2" s="100" t="s">
        <v>431</v>
      </c>
      <c r="R2" s="100" t="s">
        <v>431</v>
      </c>
      <c r="S2" s="100" t="s">
        <v>431</v>
      </c>
      <c r="T2" s="100" t="s">
        <v>497</v>
      </c>
      <c r="U2" s="100" t="s">
        <v>431</v>
      </c>
      <c r="V2" s="100" t="s">
        <v>431</v>
      </c>
      <c r="W2" s="100" t="s">
        <v>431</v>
      </c>
      <c r="X2" s="100" t="s">
        <v>431</v>
      </c>
      <c r="Y2" s="100" t="s">
        <v>431</v>
      </c>
      <c r="Z2" s="100" t="s">
        <v>431</v>
      </c>
      <c r="AA2" s="88"/>
      <c r="AB2" s="478">
        <v>12</v>
      </c>
      <c r="AC2" s="479"/>
    </row>
    <row r="3" spans="1:39" ht="47.1" customHeight="1" x14ac:dyDescent="0.2">
      <c r="A3" s="4" t="s">
        <v>150</v>
      </c>
      <c r="B3" s="465" t="s">
        <v>2</v>
      </c>
      <c r="C3" s="466"/>
      <c r="D3" s="465" t="s">
        <v>3</v>
      </c>
      <c r="E3" s="466"/>
      <c r="F3" s="4" t="s">
        <v>151</v>
      </c>
      <c r="G3" s="30" t="s">
        <v>160</v>
      </c>
      <c r="H3" s="465" t="s">
        <v>4</v>
      </c>
      <c r="I3" s="466"/>
      <c r="J3" s="465" t="s">
        <v>5</v>
      </c>
      <c r="K3" s="466"/>
      <c r="L3" s="465" t="s">
        <v>6</v>
      </c>
      <c r="M3" s="466"/>
      <c r="N3" s="5" t="s">
        <v>7</v>
      </c>
      <c r="O3" s="4" t="s">
        <v>536</v>
      </c>
      <c r="P3" s="4" t="s">
        <v>548</v>
      </c>
      <c r="Q3" s="4" t="s">
        <v>555</v>
      </c>
      <c r="R3" s="4" t="s">
        <v>564</v>
      </c>
      <c r="S3" s="4" t="s">
        <v>572</v>
      </c>
      <c r="T3" s="30" t="s">
        <v>576</v>
      </c>
      <c r="U3" s="30" t="s">
        <v>579</v>
      </c>
      <c r="V3" s="30" t="s">
        <v>586</v>
      </c>
      <c r="W3" s="30" t="s">
        <v>589</v>
      </c>
      <c r="X3" s="30" t="s">
        <v>593</v>
      </c>
      <c r="Y3" s="30" t="s">
        <v>599</v>
      </c>
      <c r="Z3" s="30" t="s">
        <v>600</v>
      </c>
      <c r="AA3" s="32" t="s">
        <v>148</v>
      </c>
      <c r="AB3" s="467" t="s">
        <v>583</v>
      </c>
      <c r="AC3" s="468"/>
      <c r="AF3" s="1" t="s">
        <v>519</v>
      </c>
    </row>
    <row r="4" spans="1:39" ht="28.5" customHeight="1" x14ac:dyDescent="0.25">
      <c r="A4" s="7" t="s">
        <v>17</v>
      </c>
      <c r="B4" s="438" t="s">
        <v>18</v>
      </c>
      <c r="C4" s="439"/>
      <c r="D4" s="438" t="s">
        <v>19</v>
      </c>
      <c r="E4" s="439"/>
      <c r="F4" s="7" t="s">
        <v>20</v>
      </c>
      <c r="G4" s="11"/>
      <c r="H4" s="440"/>
      <c r="I4" s="441"/>
      <c r="J4" s="438" t="s">
        <v>21</v>
      </c>
      <c r="K4" s="439"/>
      <c r="L4" s="438" t="s">
        <v>22</v>
      </c>
      <c r="M4" s="439"/>
      <c r="N4" s="8">
        <f>3.5/4</f>
        <v>0.875</v>
      </c>
      <c r="O4" s="8">
        <f t="shared" ref="O4:T4" si="0">N4</f>
        <v>0.875</v>
      </c>
      <c r="P4" s="31">
        <f t="shared" si="0"/>
        <v>0.875</v>
      </c>
      <c r="Q4" s="31">
        <f t="shared" si="0"/>
        <v>0.875</v>
      </c>
      <c r="R4" s="31">
        <f t="shared" si="0"/>
        <v>0.875</v>
      </c>
      <c r="S4" s="31">
        <f t="shared" si="0"/>
        <v>0.875</v>
      </c>
      <c r="T4" s="161">
        <f t="shared" si="0"/>
        <v>0.875</v>
      </c>
      <c r="U4" s="161">
        <f t="shared" ref="U4:Z4" si="1">T4</f>
        <v>0.875</v>
      </c>
      <c r="V4" s="161">
        <f t="shared" si="1"/>
        <v>0.875</v>
      </c>
      <c r="W4" s="161">
        <f t="shared" si="1"/>
        <v>0.875</v>
      </c>
      <c r="X4" s="161">
        <f t="shared" si="1"/>
        <v>0.875</v>
      </c>
      <c r="Y4" s="161">
        <f t="shared" si="1"/>
        <v>0.875</v>
      </c>
      <c r="Z4" s="161">
        <f t="shared" si="1"/>
        <v>0.875</v>
      </c>
      <c r="AA4" s="31">
        <f>SUM(O4:Z4)/12</f>
        <v>0.875</v>
      </c>
      <c r="AB4" s="28"/>
      <c r="AC4" s="63">
        <f>AA4</f>
        <v>0.875</v>
      </c>
    </row>
    <row r="5" spans="1:39" ht="28.5" customHeight="1" x14ac:dyDescent="0.25">
      <c r="A5" s="7" t="s">
        <v>17</v>
      </c>
      <c r="B5" s="438" t="s">
        <v>23</v>
      </c>
      <c r="C5" s="439"/>
      <c r="D5" s="438" t="s">
        <v>24</v>
      </c>
      <c r="E5" s="439"/>
      <c r="F5" s="7" t="s">
        <v>25</v>
      </c>
      <c r="G5" s="11"/>
      <c r="H5" s="440"/>
      <c r="I5" s="441"/>
      <c r="J5" s="438" t="s">
        <v>580</v>
      </c>
      <c r="K5" s="439"/>
      <c r="L5" s="438" t="s">
        <v>27</v>
      </c>
      <c r="M5" s="439"/>
      <c r="N5" s="8">
        <f>4/4</f>
        <v>1</v>
      </c>
      <c r="O5" s="8">
        <f t="shared" ref="O5:O16" si="2">N5</f>
        <v>1</v>
      </c>
      <c r="P5" s="31">
        <f t="shared" ref="P5:P16" si="3">O5</f>
        <v>1</v>
      </c>
      <c r="Q5" s="31">
        <f t="shared" ref="Q5:Q16" si="4">P5</f>
        <v>1</v>
      </c>
      <c r="R5" s="31">
        <f t="shared" ref="R5:R16" si="5">Q5</f>
        <v>1</v>
      </c>
      <c r="S5" s="31">
        <f t="shared" ref="S5:S16" si="6">R5</f>
        <v>1</v>
      </c>
      <c r="T5" s="161">
        <f t="shared" ref="T5:T16" si="7">S5</f>
        <v>1</v>
      </c>
      <c r="U5" s="161">
        <f>3.5/4</f>
        <v>0.875</v>
      </c>
      <c r="V5" s="161">
        <f>U5</f>
        <v>0.875</v>
      </c>
      <c r="W5" s="161">
        <f t="shared" ref="W5:W16" si="8">V5</f>
        <v>0.875</v>
      </c>
      <c r="X5" s="161">
        <f t="shared" ref="X5:X16" si="9">W5</f>
        <v>0.875</v>
      </c>
      <c r="Y5" s="161">
        <f t="shared" ref="Y5:Z16" si="10">X5</f>
        <v>0.875</v>
      </c>
      <c r="Z5" s="161">
        <f t="shared" si="10"/>
        <v>0.875</v>
      </c>
      <c r="AA5" s="31">
        <f t="shared" ref="AA5:AA16" si="11">SUM(O5:Z5)/12</f>
        <v>0.9375</v>
      </c>
      <c r="AB5" s="28"/>
      <c r="AC5" s="63">
        <f t="shared" ref="AC5:AC16" si="12">AA5</f>
        <v>0.9375</v>
      </c>
    </row>
    <row r="6" spans="1:39" ht="28.5" customHeight="1" x14ac:dyDescent="0.25">
      <c r="A6" s="7" t="s">
        <v>17</v>
      </c>
      <c r="B6" s="438" t="s">
        <v>28</v>
      </c>
      <c r="C6" s="439"/>
      <c r="D6" s="438" t="s">
        <v>29</v>
      </c>
      <c r="E6" s="439"/>
      <c r="F6" s="7" t="s">
        <v>30</v>
      </c>
      <c r="G6" s="11"/>
      <c r="H6" s="440"/>
      <c r="I6" s="441"/>
      <c r="J6" s="438" t="s">
        <v>535</v>
      </c>
      <c r="K6" s="439"/>
      <c r="L6" s="438" t="s">
        <v>22</v>
      </c>
      <c r="M6" s="439"/>
      <c r="N6" s="8">
        <f>2.5/4</f>
        <v>0.625</v>
      </c>
      <c r="O6" s="8">
        <f t="shared" si="2"/>
        <v>0.625</v>
      </c>
      <c r="P6" s="31">
        <f t="shared" si="3"/>
        <v>0.625</v>
      </c>
      <c r="Q6" s="31">
        <f t="shared" si="4"/>
        <v>0.625</v>
      </c>
      <c r="R6" s="31">
        <f t="shared" si="5"/>
        <v>0.625</v>
      </c>
      <c r="S6" s="31">
        <f t="shared" si="6"/>
        <v>0.625</v>
      </c>
      <c r="T6" s="161">
        <f t="shared" si="7"/>
        <v>0.625</v>
      </c>
      <c r="U6" s="161">
        <f t="shared" ref="U6:U16" si="13">T6</f>
        <v>0.625</v>
      </c>
      <c r="V6" s="161">
        <f t="shared" ref="V6:V16" si="14">U6</f>
        <v>0.625</v>
      </c>
      <c r="W6" s="161">
        <f t="shared" si="8"/>
        <v>0.625</v>
      </c>
      <c r="X6" s="161">
        <f t="shared" si="9"/>
        <v>0.625</v>
      </c>
      <c r="Y6" s="161">
        <f t="shared" si="10"/>
        <v>0.625</v>
      </c>
      <c r="Z6" s="161">
        <f t="shared" si="10"/>
        <v>0.625</v>
      </c>
      <c r="AA6" s="31">
        <f t="shared" si="11"/>
        <v>0.625</v>
      </c>
      <c r="AB6" s="28"/>
      <c r="AC6" s="63">
        <f t="shared" si="12"/>
        <v>0.625</v>
      </c>
    </row>
    <row r="7" spans="1:39" ht="38.25" customHeight="1" x14ac:dyDescent="0.25">
      <c r="A7" s="7" t="s">
        <v>17</v>
      </c>
      <c r="B7" s="438" t="s">
        <v>32</v>
      </c>
      <c r="C7" s="439"/>
      <c r="D7" s="438" t="s">
        <v>33</v>
      </c>
      <c r="E7" s="439"/>
      <c r="F7" s="6" t="s">
        <v>556</v>
      </c>
      <c r="G7" s="14"/>
      <c r="H7" s="472">
        <v>44336</v>
      </c>
      <c r="I7" s="441"/>
      <c r="J7" s="438" t="s">
        <v>546</v>
      </c>
      <c r="K7" s="439"/>
      <c r="L7" s="438" t="s">
        <v>35</v>
      </c>
      <c r="M7" s="439"/>
      <c r="N7" s="8">
        <f>2.5/5</f>
        <v>0.5</v>
      </c>
      <c r="O7" s="8">
        <f t="shared" si="2"/>
        <v>0.5</v>
      </c>
      <c r="P7" s="31">
        <f t="shared" si="3"/>
        <v>0.5</v>
      </c>
      <c r="Q7" s="31">
        <f t="shared" si="4"/>
        <v>0.5</v>
      </c>
      <c r="R7" s="31">
        <f t="shared" si="5"/>
        <v>0.5</v>
      </c>
      <c r="S7" s="31">
        <f t="shared" si="6"/>
        <v>0.5</v>
      </c>
      <c r="T7" s="161">
        <f t="shared" si="7"/>
        <v>0.5</v>
      </c>
      <c r="U7" s="161">
        <f t="shared" si="13"/>
        <v>0.5</v>
      </c>
      <c r="V7" s="161">
        <f t="shared" si="14"/>
        <v>0.5</v>
      </c>
      <c r="W7" s="161">
        <f t="shared" si="8"/>
        <v>0.5</v>
      </c>
      <c r="X7" s="161">
        <f t="shared" si="9"/>
        <v>0.5</v>
      </c>
      <c r="Y7" s="161">
        <v>0.375</v>
      </c>
      <c r="Z7" s="161">
        <v>0</v>
      </c>
      <c r="AA7" s="31">
        <f t="shared" si="11"/>
        <v>0.44791666666666669</v>
      </c>
      <c r="AB7" s="28"/>
      <c r="AC7" s="63">
        <f t="shared" si="12"/>
        <v>0.44791666666666669</v>
      </c>
      <c r="AD7" s="62" t="s">
        <v>601</v>
      </c>
      <c r="AE7" s="62"/>
      <c r="AF7" s="62"/>
      <c r="AG7" s="62"/>
      <c r="AH7" s="62"/>
      <c r="AI7" s="176"/>
      <c r="AJ7" s="62"/>
      <c r="AK7" s="62"/>
    </row>
    <row r="8" spans="1:39" ht="29.25" customHeight="1" x14ac:dyDescent="0.25">
      <c r="A8" s="7" t="s">
        <v>17</v>
      </c>
      <c r="B8" s="438" t="s">
        <v>36</v>
      </c>
      <c r="C8" s="439"/>
      <c r="D8" s="438" t="s">
        <v>37</v>
      </c>
      <c r="E8" s="439"/>
      <c r="F8" s="7" t="s">
        <v>38</v>
      </c>
      <c r="G8" s="11"/>
      <c r="H8" s="440"/>
      <c r="I8" s="441"/>
      <c r="J8" s="438" t="s">
        <v>31</v>
      </c>
      <c r="K8" s="439"/>
      <c r="L8" s="438" t="s">
        <v>22</v>
      </c>
      <c r="M8" s="439"/>
      <c r="N8" s="8">
        <f>3/4</f>
        <v>0.75</v>
      </c>
      <c r="O8" s="8">
        <f t="shared" si="2"/>
        <v>0.75</v>
      </c>
      <c r="P8" s="31">
        <f t="shared" si="3"/>
        <v>0.75</v>
      </c>
      <c r="Q8" s="31">
        <f t="shared" si="4"/>
        <v>0.75</v>
      </c>
      <c r="R8" s="31">
        <f t="shared" si="5"/>
        <v>0.75</v>
      </c>
      <c r="S8" s="31">
        <f t="shared" si="6"/>
        <v>0.75</v>
      </c>
      <c r="T8" s="161">
        <f t="shared" si="7"/>
        <v>0.75</v>
      </c>
      <c r="U8" s="161">
        <f t="shared" si="13"/>
        <v>0.75</v>
      </c>
      <c r="V8" s="161">
        <f t="shared" si="14"/>
        <v>0.75</v>
      </c>
      <c r="W8" s="161">
        <f t="shared" si="8"/>
        <v>0.75</v>
      </c>
      <c r="X8" s="161">
        <f t="shared" si="9"/>
        <v>0.75</v>
      </c>
      <c r="Y8" s="161">
        <f t="shared" si="10"/>
        <v>0.75</v>
      </c>
      <c r="Z8" s="161">
        <f t="shared" ref="Z8:Z15" si="15">Y8</f>
        <v>0.75</v>
      </c>
      <c r="AA8" s="31">
        <f t="shared" si="11"/>
        <v>0.75</v>
      </c>
      <c r="AB8" s="28"/>
      <c r="AC8" s="63">
        <f t="shared" si="12"/>
        <v>0.75</v>
      </c>
    </row>
    <row r="9" spans="1:39" ht="37.5" customHeight="1" x14ac:dyDescent="0.25">
      <c r="A9" s="7" t="s">
        <v>17</v>
      </c>
      <c r="B9" s="438" t="s">
        <v>39</v>
      </c>
      <c r="C9" s="439"/>
      <c r="D9" s="438" t="s">
        <v>40</v>
      </c>
      <c r="E9" s="439"/>
      <c r="F9" s="7" t="s">
        <v>30</v>
      </c>
      <c r="G9" s="11"/>
      <c r="H9" s="440"/>
      <c r="I9" s="441"/>
      <c r="J9" s="438" t="s">
        <v>546</v>
      </c>
      <c r="K9" s="439"/>
      <c r="L9" s="438" t="s">
        <v>35</v>
      </c>
      <c r="M9" s="439"/>
      <c r="N9" s="8">
        <f>2.5/5</f>
        <v>0.5</v>
      </c>
      <c r="O9" s="8">
        <f t="shared" si="2"/>
        <v>0.5</v>
      </c>
      <c r="P9" s="31">
        <f>O9</f>
        <v>0.5</v>
      </c>
      <c r="Q9" s="31">
        <f t="shared" si="4"/>
        <v>0.5</v>
      </c>
      <c r="R9" s="31">
        <f t="shared" si="5"/>
        <v>0.5</v>
      </c>
      <c r="S9" s="31">
        <f t="shared" si="6"/>
        <v>0.5</v>
      </c>
      <c r="T9" s="161">
        <f t="shared" si="7"/>
        <v>0.5</v>
      </c>
      <c r="U9" s="161">
        <f t="shared" si="13"/>
        <v>0.5</v>
      </c>
      <c r="V9" s="161">
        <f t="shared" si="14"/>
        <v>0.5</v>
      </c>
      <c r="W9" s="161">
        <f t="shared" si="8"/>
        <v>0.5</v>
      </c>
      <c r="X9" s="161">
        <f t="shared" si="9"/>
        <v>0.5</v>
      </c>
      <c r="Y9" s="161">
        <f t="shared" si="10"/>
        <v>0.5</v>
      </c>
      <c r="Z9" s="161">
        <f t="shared" si="15"/>
        <v>0.5</v>
      </c>
      <c r="AA9" s="31">
        <f t="shared" si="11"/>
        <v>0.5</v>
      </c>
      <c r="AB9" s="28"/>
      <c r="AC9" s="63">
        <f t="shared" si="12"/>
        <v>0.5</v>
      </c>
    </row>
    <row r="10" spans="1:39" ht="37.5" customHeight="1" x14ac:dyDescent="0.25">
      <c r="A10" s="7" t="s">
        <v>17</v>
      </c>
      <c r="B10" s="11" t="s">
        <v>565</v>
      </c>
      <c r="C10" s="13"/>
      <c r="D10" s="11" t="s">
        <v>566</v>
      </c>
      <c r="E10" s="13"/>
      <c r="F10" s="7" t="s">
        <v>125</v>
      </c>
      <c r="G10" s="33">
        <v>44116</v>
      </c>
      <c r="H10" s="14"/>
      <c r="I10" s="15"/>
      <c r="J10" s="11" t="s">
        <v>567</v>
      </c>
      <c r="K10" s="13"/>
      <c r="L10" s="438" t="s">
        <v>35</v>
      </c>
      <c r="M10" s="439"/>
      <c r="N10" s="8">
        <f>3/5</f>
        <v>0.6</v>
      </c>
      <c r="O10" s="8"/>
      <c r="P10" s="31"/>
      <c r="Q10" s="31"/>
      <c r="R10" s="31">
        <f>N10</f>
        <v>0.6</v>
      </c>
      <c r="S10" s="31">
        <f t="shared" si="6"/>
        <v>0.6</v>
      </c>
      <c r="T10" s="161">
        <f t="shared" si="7"/>
        <v>0.6</v>
      </c>
      <c r="U10" s="161">
        <f t="shared" si="13"/>
        <v>0.6</v>
      </c>
      <c r="V10" s="161">
        <f t="shared" si="14"/>
        <v>0.6</v>
      </c>
      <c r="W10" s="161">
        <f t="shared" si="8"/>
        <v>0.6</v>
      </c>
      <c r="X10" s="161">
        <f t="shared" si="9"/>
        <v>0.6</v>
      </c>
      <c r="Y10" s="161">
        <f t="shared" si="10"/>
        <v>0.6</v>
      </c>
      <c r="Z10" s="161">
        <f t="shared" si="15"/>
        <v>0.6</v>
      </c>
      <c r="AA10" s="31">
        <f>SUM(O10:Z10)/9</f>
        <v>0.6</v>
      </c>
      <c r="AB10" s="28"/>
      <c r="AC10" s="63">
        <f t="shared" si="12"/>
        <v>0.6</v>
      </c>
    </row>
    <row r="11" spans="1:39" ht="28.5" customHeight="1" x14ac:dyDescent="0.25">
      <c r="A11" s="7" t="s">
        <v>17</v>
      </c>
      <c r="B11" s="438" t="s">
        <v>42</v>
      </c>
      <c r="C11" s="439"/>
      <c r="D11" s="438" t="s">
        <v>43</v>
      </c>
      <c r="E11" s="439"/>
      <c r="F11" s="7" t="s">
        <v>44</v>
      </c>
      <c r="G11" s="11"/>
      <c r="H11" s="440"/>
      <c r="I11" s="441"/>
      <c r="J11" s="438" t="s">
        <v>26</v>
      </c>
      <c r="K11" s="439"/>
      <c r="L11" s="438" t="s">
        <v>27</v>
      </c>
      <c r="M11" s="439"/>
      <c r="N11" s="8">
        <f>4/4</f>
        <v>1</v>
      </c>
      <c r="O11" s="8">
        <f t="shared" si="2"/>
        <v>1</v>
      </c>
      <c r="P11" s="31">
        <f t="shared" si="3"/>
        <v>1</v>
      </c>
      <c r="Q11" s="31">
        <f t="shared" si="4"/>
        <v>1</v>
      </c>
      <c r="R11" s="31">
        <f t="shared" si="5"/>
        <v>1</v>
      </c>
      <c r="S11" s="31">
        <f t="shared" si="6"/>
        <v>1</v>
      </c>
      <c r="T11" s="161">
        <f t="shared" si="7"/>
        <v>1</v>
      </c>
      <c r="U11" s="161">
        <f t="shared" si="13"/>
        <v>1</v>
      </c>
      <c r="V11" s="161">
        <f t="shared" si="14"/>
        <v>1</v>
      </c>
      <c r="W11" s="161">
        <f t="shared" si="8"/>
        <v>1</v>
      </c>
      <c r="X11" s="161">
        <f t="shared" si="9"/>
        <v>1</v>
      </c>
      <c r="Y11" s="161">
        <f t="shared" si="10"/>
        <v>1</v>
      </c>
      <c r="Z11" s="161">
        <f t="shared" si="15"/>
        <v>1</v>
      </c>
      <c r="AA11" s="31">
        <f t="shared" si="11"/>
        <v>1</v>
      </c>
      <c r="AB11" s="28"/>
      <c r="AC11" s="63">
        <f t="shared" si="12"/>
        <v>1</v>
      </c>
    </row>
    <row r="12" spans="1:39" ht="35.25" customHeight="1" x14ac:dyDescent="0.25">
      <c r="A12" s="7" t="s">
        <v>17</v>
      </c>
      <c r="B12" s="438" t="s">
        <v>48</v>
      </c>
      <c r="C12" s="439"/>
      <c r="D12" s="438" t="s">
        <v>49</v>
      </c>
      <c r="E12" s="439"/>
      <c r="F12" s="7" t="s">
        <v>50</v>
      </c>
      <c r="G12" s="11"/>
      <c r="H12" s="440"/>
      <c r="I12" s="441"/>
      <c r="J12" s="438" t="s">
        <v>546</v>
      </c>
      <c r="K12" s="439"/>
      <c r="L12" s="438" t="s">
        <v>52</v>
      </c>
      <c r="M12" s="439"/>
      <c r="N12" s="8">
        <f>2.5/5</f>
        <v>0.5</v>
      </c>
      <c r="O12" s="8">
        <f t="shared" si="2"/>
        <v>0.5</v>
      </c>
      <c r="P12" s="31">
        <f t="shared" si="3"/>
        <v>0.5</v>
      </c>
      <c r="Q12" s="31">
        <f t="shared" si="4"/>
        <v>0.5</v>
      </c>
      <c r="R12" s="31">
        <f t="shared" si="5"/>
        <v>0.5</v>
      </c>
      <c r="S12" s="31">
        <f t="shared" si="6"/>
        <v>0.5</v>
      </c>
      <c r="T12" s="161">
        <f t="shared" si="7"/>
        <v>0.5</v>
      </c>
      <c r="U12" s="161">
        <f t="shared" si="13"/>
        <v>0.5</v>
      </c>
      <c r="V12" s="161">
        <f t="shared" si="14"/>
        <v>0.5</v>
      </c>
      <c r="W12" s="161">
        <f t="shared" si="8"/>
        <v>0.5</v>
      </c>
      <c r="X12" s="161">
        <f t="shared" si="9"/>
        <v>0.5</v>
      </c>
      <c r="Y12" s="161">
        <f t="shared" si="10"/>
        <v>0.5</v>
      </c>
      <c r="Z12" s="161">
        <f t="shared" si="15"/>
        <v>0.5</v>
      </c>
      <c r="AA12" s="31">
        <f t="shared" si="11"/>
        <v>0.5</v>
      </c>
      <c r="AB12" s="28"/>
      <c r="AC12" s="63">
        <f t="shared" si="12"/>
        <v>0.5</v>
      </c>
    </row>
    <row r="13" spans="1:39" ht="33" customHeight="1" x14ac:dyDescent="0.25">
      <c r="A13" s="7" t="s">
        <v>17</v>
      </c>
      <c r="B13" s="438" t="s">
        <v>53</v>
      </c>
      <c r="C13" s="439"/>
      <c r="D13" s="438" t="s">
        <v>54</v>
      </c>
      <c r="E13" s="439"/>
      <c r="F13" s="7" t="s">
        <v>55</v>
      </c>
      <c r="G13" s="11"/>
      <c r="H13" s="440"/>
      <c r="I13" s="441"/>
      <c r="J13" s="438" t="s">
        <v>21</v>
      </c>
      <c r="K13" s="439"/>
      <c r="L13" s="438" t="s">
        <v>27</v>
      </c>
      <c r="M13" s="439"/>
      <c r="N13" s="8">
        <f>3.5/4</f>
        <v>0.875</v>
      </c>
      <c r="O13" s="8">
        <f t="shared" si="2"/>
        <v>0.875</v>
      </c>
      <c r="P13" s="31">
        <f t="shared" si="3"/>
        <v>0.875</v>
      </c>
      <c r="Q13" s="31">
        <f t="shared" si="4"/>
        <v>0.875</v>
      </c>
      <c r="R13" s="31">
        <f t="shared" si="5"/>
        <v>0.875</v>
      </c>
      <c r="S13" s="31">
        <f t="shared" si="6"/>
        <v>0.875</v>
      </c>
      <c r="T13" s="161">
        <f t="shared" si="7"/>
        <v>0.875</v>
      </c>
      <c r="U13" s="161">
        <f t="shared" si="13"/>
        <v>0.875</v>
      </c>
      <c r="V13" s="161">
        <f t="shared" si="14"/>
        <v>0.875</v>
      </c>
      <c r="W13" s="161">
        <f t="shared" si="8"/>
        <v>0.875</v>
      </c>
      <c r="X13" s="161">
        <f t="shared" si="9"/>
        <v>0.875</v>
      </c>
      <c r="Y13" s="161">
        <f t="shared" si="10"/>
        <v>0.875</v>
      </c>
      <c r="Z13" s="161">
        <f t="shared" si="15"/>
        <v>0.875</v>
      </c>
      <c r="AA13" s="31">
        <f t="shared" si="11"/>
        <v>0.875</v>
      </c>
      <c r="AB13" s="28"/>
      <c r="AC13" s="63">
        <f t="shared" si="12"/>
        <v>0.875</v>
      </c>
    </row>
    <row r="14" spans="1:39" ht="35.25" customHeight="1" x14ac:dyDescent="0.25">
      <c r="A14" s="7" t="s">
        <v>17</v>
      </c>
      <c r="B14" s="438" t="s">
        <v>56</v>
      </c>
      <c r="C14" s="439"/>
      <c r="D14" s="438" t="s">
        <v>57</v>
      </c>
      <c r="E14" s="439"/>
      <c r="F14" s="9"/>
      <c r="G14" s="14"/>
      <c r="H14" s="440"/>
      <c r="I14" s="441"/>
      <c r="J14" s="438" t="s">
        <v>26</v>
      </c>
      <c r="K14" s="439"/>
      <c r="L14" s="438" t="s">
        <v>27</v>
      </c>
      <c r="M14" s="439"/>
      <c r="N14" s="8">
        <f>4/4</f>
        <v>1</v>
      </c>
      <c r="O14" s="8">
        <f t="shared" si="2"/>
        <v>1</v>
      </c>
      <c r="P14" s="31">
        <f t="shared" si="3"/>
        <v>1</v>
      </c>
      <c r="Q14" s="31">
        <f t="shared" si="4"/>
        <v>1</v>
      </c>
      <c r="R14" s="31">
        <f t="shared" si="5"/>
        <v>1</v>
      </c>
      <c r="S14" s="31">
        <f t="shared" si="6"/>
        <v>1</v>
      </c>
      <c r="T14" s="161">
        <f t="shared" si="7"/>
        <v>1</v>
      </c>
      <c r="U14" s="161">
        <f t="shared" si="13"/>
        <v>1</v>
      </c>
      <c r="V14" s="161">
        <f t="shared" si="14"/>
        <v>1</v>
      </c>
      <c r="W14" s="161">
        <f t="shared" si="8"/>
        <v>1</v>
      </c>
      <c r="X14" s="161">
        <f t="shared" si="9"/>
        <v>1</v>
      </c>
      <c r="Y14" s="161">
        <f t="shared" si="10"/>
        <v>1</v>
      </c>
      <c r="Z14" s="161">
        <f t="shared" si="15"/>
        <v>1</v>
      </c>
      <c r="AA14" s="31">
        <f t="shared" si="11"/>
        <v>1</v>
      </c>
      <c r="AB14" s="28"/>
      <c r="AC14" s="63">
        <f t="shared" si="12"/>
        <v>1</v>
      </c>
    </row>
    <row r="15" spans="1:39" ht="37.5" customHeight="1" x14ac:dyDescent="0.25">
      <c r="A15" s="7" t="s">
        <v>17</v>
      </c>
      <c r="B15" s="438" t="s">
        <v>58</v>
      </c>
      <c r="C15" s="439"/>
      <c r="D15" s="438" t="s">
        <v>59</v>
      </c>
      <c r="E15" s="439"/>
      <c r="F15" s="7" t="s">
        <v>44</v>
      </c>
      <c r="G15" s="11"/>
      <c r="H15" s="440"/>
      <c r="I15" s="441"/>
      <c r="J15" s="438" t="s">
        <v>60</v>
      </c>
      <c r="K15" s="439"/>
      <c r="L15" s="438" t="s">
        <v>61</v>
      </c>
      <c r="M15" s="439"/>
      <c r="N15" s="8">
        <f>5/5</f>
        <v>1</v>
      </c>
      <c r="O15" s="8">
        <f t="shared" si="2"/>
        <v>1</v>
      </c>
      <c r="P15" s="31">
        <f t="shared" si="3"/>
        <v>1</v>
      </c>
      <c r="Q15" s="31">
        <f t="shared" si="4"/>
        <v>1</v>
      </c>
      <c r="R15" s="31">
        <f t="shared" si="5"/>
        <v>1</v>
      </c>
      <c r="S15" s="31">
        <f t="shared" si="6"/>
        <v>1</v>
      </c>
      <c r="T15" s="161">
        <f t="shared" si="7"/>
        <v>1</v>
      </c>
      <c r="U15" s="161">
        <f t="shared" si="13"/>
        <v>1</v>
      </c>
      <c r="V15" s="161">
        <f t="shared" si="14"/>
        <v>1</v>
      </c>
      <c r="W15" s="161">
        <f t="shared" si="8"/>
        <v>1</v>
      </c>
      <c r="X15" s="161">
        <f t="shared" si="9"/>
        <v>1</v>
      </c>
      <c r="Y15" s="161">
        <f t="shared" si="10"/>
        <v>1</v>
      </c>
      <c r="Z15" s="161">
        <f t="shared" si="15"/>
        <v>1</v>
      </c>
      <c r="AA15" s="31">
        <f t="shared" si="11"/>
        <v>1</v>
      </c>
      <c r="AB15" s="28"/>
      <c r="AC15" s="63">
        <f t="shared" si="12"/>
        <v>1</v>
      </c>
    </row>
    <row r="16" spans="1:39" ht="21" customHeight="1" x14ac:dyDescent="0.25">
      <c r="A16" s="11" t="s">
        <v>17</v>
      </c>
      <c r="B16" s="12" t="s">
        <v>152</v>
      </c>
      <c r="C16" s="13"/>
      <c r="D16" s="11" t="s">
        <v>153</v>
      </c>
      <c r="E16" s="13"/>
      <c r="F16" s="7" t="s">
        <v>154</v>
      </c>
      <c r="G16" s="33">
        <v>43712</v>
      </c>
      <c r="H16" s="14"/>
      <c r="I16" s="15"/>
      <c r="J16" s="438" t="s">
        <v>155</v>
      </c>
      <c r="K16" s="449"/>
      <c r="L16" s="438" t="s">
        <v>22</v>
      </c>
      <c r="M16" s="449"/>
      <c r="N16" s="8">
        <f>4/4</f>
        <v>1</v>
      </c>
      <c r="O16" s="8">
        <f t="shared" si="2"/>
        <v>1</v>
      </c>
      <c r="P16" s="31">
        <f t="shared" si="3"/>
        <v>1</v>
      </c>
      <c r="Q16" s="31">
        <f t="shared" si="4"/>
        <v>1</v>
      </c>
      <c r="R16" s="31">
        <f t="shared" si="5"/>
        <v>1</v>
      </c>
      <c r="S16" s="31">
        <f t="shared" si="6"/>
        <v>1</v>
      </c>
      <c r="T16" s="161">
        <f t="shared" si="7"/>
        <v>1</v>
      </c>
      <c r="U16" s="161">
        <f t="shared" si="13"/>
        <v>1</v>
      </c>
      <c r="V16" s="161">
        <f t="shared" si="14"/>
        <v>1</v>
      </c>
      <c r="W16" s="161">
        <f t="shared" si="8"/>
        <v>1</v>
      </c>
      <c r="X16" s="161">
        <f t="shared" si="9"/>
        <v>1</v>
      </c>
      <c r="Y16" s="161">
        <f t="shared" si="10"/>
        <v>1</v>
      </c>
      <c r="Z16" s="161">
        <v>0</v>
      </c>
      <c r="AA16" s="31">
        <f t="shared" si="11"/>
        <v>0.91666666666666663</v>
      </c>
      <c r="AB16" s="28"/>
      <c r="AC16" s="63">
        <f t="shared" si="12"/>
        <v>0.91666666666666663</v>
      </c>
      <c r="AD16" s="62" t="s">
        <v>590</v>
      </c>
      <c r="AE16" s="62"/>
      <c r="AF16" s="62"/>
      <c r="AG16" s="62"/>
      <c r="AH16" s="62"/>
      <c r="AI16" s="176"/>
      <c r="AJ16" s="62"/>
      <c r="AK16" s="62"/>
      <c r="AL16" s="62"/>
      <c r="AM16" s="62"/>
    </row>
    <row r="17" spans="1:34" ht="21" customHeight="1" x14ac:dyDescent="0.2">
      <c r="A17" s="442" t="s">
        <v>62</v>
      </c>
      <c r="B17" s="443"/>
      <c r="C17" s="444"/>
      <c r="D17" s="453"/>
      <c r="E17" s="454"/>
      <c r="F17" s="106"/>
      <c r="G17" s="107"/>
      <c r="H17" s="453"/>
      <c r="I17" s="454"/>
      <c r="J17" s="453"/>
      <c r="K17" s="454"/>
      <c r="L17" s="453"/>
      <c r="M17" s="454"/>
      <c r="N17" s="106"/>
      <c r="O17" s="108">
        <f t="shared" ref="O17:AA17" si="16">SUM(O4:O16)</f>
        <v>9.625</v>
      </c>
      <c r="P17" s="139">
        <f t="shared" ref="P17:U17" si="17">SUM(P4:P16)</f>
        <v>9.625</v>
      </c>
      <c r="Q17" s="139">
        <f t="shared" si="17"/>
        <v>9.625</v>
      </c>
      <c r="R17" s="139">
        <f t="shared" si="17"/>
        <v>10.225</v>
      </c>
      <c r="S17" s="139">
        <f t="shared" si="17"/>
        <v>10.225</v>
      </c>
      <c r="T17" s="162">
        <f t="shared" si="17"/>
        <v>10.225</v>
      </c>
      <c r="U17" s="162">
        <f t="shared" si="17"/>
        <v>10.1</v>
      </c>
      <c r="V17" s="162">
        <f>SUM(V4:V16)</f>
        <v>10.1</v>
      </c>
      <c r="W17" s="162">
        <f>SUM(W4:W16)</f>
        <v>10.1</v>
      </c>
      <c r="X17" s="162">
        <f>SUM(X4:X16)</f>
        <v>10.1</v>
      </c>
      <c r="Y17" s="162">
        <f>SUM(Y4:Y16)</f>
        <v>9.9749999999999996</v>
      </c>
      <c r="Z17" s="162">
        <f>SUM(Z4:Z16)</f>
        <v>8.6</v>
      </c>
      <c r="AA17" s="103">
        <f t="shared" si="16"/>
        <v>10.027083333333332</v>
      </c>
      <c r="AB17" s="104"/>
      <c r="AC17" s="105">
        <f>SUM(AC4:AC16)</f>
        <v>10.027083333333332</v>
      </c>
    </row>
    <row r="18" spans="1:34" ht="21" customHeight="1" x14ac:dyDescent="0.2">
      <c r="A18" s="30" t="s">
        <v>63</v>
      </c>
      <c r="B18" s="12" t="s">
        <v>557</v>
      </c>
      <c r="C18" s="144"/>
      <c r="D18" s="152" t="s">
        <v>558</v>
      </c>
      <c r="E18" s="143"/>
      <c r="F18" s="2"/>
      <c r="G18" s="153">
        <v>44083</v>
      </c>
      <c r="H18" s="29"/>
      <c r="I18" s="143"/>
      <c r="J18" s="29" t="s">
        <v>539</v>
      </c>
      <c r="K18" s="143"/>
      <c r="L18" s="455" t="s">
        <v>52</v>
      </c>
      <c r="M18" s="456"/>
      <c r="N18" s="2"/>
      <c r="O18" s="10"/>
      <c r="P18" s="145"/>
      <c r="Q18" s="154">
        <f>'WorkMonthReport_2020-09_2020-09'!J10</f>
        <v>134.66999999999999</v>
      </c>
      <c r="R18" s="154">
        <v>186.98</v>
      </c>
      <c r="S18" s="154">
        <v>180.78</v>
      </c>
      <c r="T18" s="165">
        <v>185.88</v>
      </c>
      <c r="U18" s="165">
        <v>177.66</v>
      </c>
      <c r="V18" s="165">
        <v>164.64</v>
      </c>
      <c r="W18" s="165">
        <v>183.96</v>
      </c>
      <c r="X18" s="165">
        <v>188.15</v>
      </c>
      <c r="Y18" s="165">
        <v>169.51</v>
      </c>
      <c r="Z18" s="165">
        <v>186.19</v>
      </c>
      <c r="AA18" s="155">
        <f>SUM(O18:Z18)</f>
        <v>1758.42</v>
      </c>
      <c r="AB18" s="28"/>
      <c r="AC18" s="160">
        <f>AA18/2080</f>
        <v>0.84539423076923081</v>
      </c>
    </row>
    <row r="19" spans="1:34" ht="35.25" customHeight="1" x14ac:dyDescent="0.25">
      <c r="A19" s="7" t="s">
        <v>63</v>
      </c>
      <c r="B19" s="438" t="s">
        <v>64</v>
      </c>
      <c r="C19" s="439"/>
      <c r="D19" s="438" t="s">
        <v>65</v>
      </c>
      <c r="E19" s="439"/>
      <c r="F19" s="9"/>
      <c r="G19" s="14"/>
      <c r="H19" s="440"/>
      <c r="I19" s="441"/>
      <c r="J19" s="440" t="s">
        <v>539</v>
      </c>
      <c r="K19" s="441"/>
      <c r="L19" s="438" t="s">
        <v>66</v>
      </c>
      <c r="M19" s="439"/>
      <c r="N19" s="9"/>
      <c r="O19" s="78">
        <f>'WorkMonthReport_2020-07_2020-07'!M10</f>
        <v>190.46</v>
      </c>
      <c r="P19" s="79">
        <v>177.94</v>
      </c>
      <c r="Q19" s="79">
        <f>'WorkMonthReport_2020-09_2020-09'!J11</f>
        <v>191.84</v>
      </c>
      <c r="R19" s="79">
        <v>192.39</v>
      </c>
      <c r="S19" s="79">
        <v>176.55</v>
      </c>
      <c r="T19" s="165">
        <v>181.37</v>
      </c>
      <c r="U19" s="165">
        <v>179.98</v>
      </c>
      <c r="V19" s="165">
        <v>165.14</v>
      </c>
      <c r="W19" s="165">
        <v>186.32</v>
      </c>
      <c r="X19" s="165">
        <v>185.1</v>
      </c>
      <c r="Y19" s="165">
        <v>163.97</v>
      </c>
      <c r="Z19" s="165">
        <v>183.41</v>
      </c>
      <c r="AA19" s="155">
        <f t="shared" ref="AA19:AA49" si="18">SUM(O19:Z19)</f>
        <v>2174.4699999999998</v>
      </c>
      <c r="AB19" s="28"/>
      <c r="AC19" s="160">
        <f t="shared" ref="AC19:AC49" si="19">AA19/2080</f>
        <v>1.0454182692307692</v>
      </c>
    </row>
    <row r="20" spans="1:34" ht="36" customHeight="1" x14ac:dyDescent="0.25">
      <c r="A20" s="7" t="s">
        <v>63</v>
      </c>
      <c r="B20" s="438" t="s">
        <v>69</v>
      </c>
      <c r="C20" s="439"/>
      <c r="D20" s="438" t="s">
        <v>70</v>
      </c>
      <c r="E20" s="439"/>
      <c r="F20" s="9"/>
      <c r="G20" s="14"/>
      <c r="H20" s="440"/>
      <c r="I20" s="441"/>
      <c r="J20" s="440" t="s">
        <v>86</v>
      </c>
      <c r="K20" s="441"/>
      <c r="L20" s="438" t="s">
        <v>52</v>
      </c>
      <c r="M20" s="439"/>
      <c r="N20" s="9"/>
      <c r="O20" s="78">
        <f>'WorkMonthReport_2020-07_2020-07'!M12</f>
        <v>143.87</v>
      </c>
      <c r="P20" s="79">
        <v>147.74</v>
      </c>
      <c r="Q20" s="79">
        <f>'WorkMonthReport_2020-09_2020-09'!J13</f>
        <v>145.56</v>
      </c>
      <c r="R20" s="79">
        <v>151.34</v>
      </c>
      <c r="S20" s="79">
        <v>129.29</v>
      </c>
      <c r="T20" s="165">
        <v>157.58000000000001</v>
      </c>
      <c r="U20" s="165">
        <v>146.51</v>
      </c>
      <c r="V20" s="165">
        <v>135.28</v>
      </c>
      <c r="W20" s="165">
        <v>144.53</v>
      </c>
      <c r="X20" s="165">
        <v>134.16999999999999</v>
      </c>
      <c r="Y20" s="165">
        <v>124.97</v>
      </c>
      <c r="Z20" s="165">
        <v>145.56</v>
      </c>
      <c r="AA20" s="155">
        <f t="shared" si="18"/>
        <v>1706.4</v>
      </c>
      <c r="AB20" s="28"/>
      <c r="AC20" s="160">
        <f t="shared" si="19"/>
        <v>0.82038461538461538</v>
      </c>
      <c r="AF20" s="126" t="e">
        <f>#REF!</f>
        <v>#REF!</v>
      </c>
      <c r="AG20" s="126" t="e">
        <f>#REF!</f>
        <v>#REF!</v>
      </c>
      <c r="AH20" s="126" t="e">
        <f>#REF!</f>
        <v>#REF!</v>
      </c>
    </row>
    <row r="21" spans="1:34" ht="33.75" customHeight="1" x14ac:dyDescent="0.25">
      <c r="A21" s="7" t="s">
        <v>63</v>
      </c>
      <c r="B21" s="438" t="s">
        <v>71</v>
      </c>
      <c r="C21" s="439"/>
      <c r="D21" s="438" t="s">
        <v>72</v>
      </c>
      <c r="E21" s="439"/>
      <c r="F21" s="9"/>
      <c r="G21" s="14"/>
      <c r="H21" s="472">
        <v>44131</v>
      </c>
      <c r="I21" s="441"/>
      <c r="J21" s="440" t="s">
        <v>539</v>
      </c>
      <c r="K21" s="441"/>
      <c r="L21" s="438" t="s">
        <v>66</v>
      </c>
      <c r="M21" s="439"/>
      <c r="N21" s="9"/>
      <c r="O21" s="78">
        <f>'WorkMonthReport_2020-07_2020-07'!M13</f>
        <v>185.99</v>
      </c>
      <c r="P21" s="79">
        <v>170.83</v>
      </c>
      <c r="Q21" s="79">
        <f>'WorkMonthReport_2020-09_2020-09'!J14</f>
        <v>179.39</v>
      </c>
      <c r="R21" s="79">
        <v>159.74</v>
      </c>
      <c r="S21" s="79">
        <v>0</v>
      </c>
      <c r="T21" s="165">
        <v>0</v>
      </c>
      <c r="U21" s="165">
        <v>0</v>
      </c>
      <c r="V21" s="165">
        <v>0</v>
      </c>
      <c r="W21" s="165">
        <v>0</v>
      </c>
      <c r="X21" s="165">
        <v>0</v>
      </c>
      <c r="Y21" s="165">
        <v>0</v>
      </c>
      <c r="Z21" s="165">
        <v>0</v>
      </c>
      <c r="AA21" s="155">
        <f t="shared" si="18"/>
        <v>695.95</v>
      </c>
      <c r="AB21" s="28"/>
      <c r="AC21" s="160">
        <f t="shared" si="19"/>
        <v>0.33459134615384617</v>
      </c>
    </row>
    <row r="22" spans="1:34" ht="33.75" customHeight="1" x14ac:dyDescent="0.25">
      <c r="A22" s="7" t="s">
        <v>63</v>
      </c>
      <c r="B22" s="438" t="s">
        <v>76</v>
      </c>
      <c r="C22" s="439"/>
      <c r="D22" s="438" t="s">
        <v>77</v>
      </c>
      <c r="E22" s="439"/>
      <c r="F22" s="7" t="s">
        <v>50</v>
      </c>
      <c r="G22" s="11"/>
      <c r="H22" s="440"/>
      <c r="I22" s="441"/>
      <c r="J22" s="440" t="s">
        <v>539</v>
      </c>
      <c r="K22" s="441"/>
      <c r="L22" s="438" t="s">
        <v>66</v>
      </c>
      <c r="M22" s="439"/>
      <c r="N22" s="9"/>
      <c r="O22" s="78">
        <f>'WorkMonthReport_2020-07_2020-07'!M14</f>
        <v>180.83</v>
      </c>
      <c r="P22" s="79">
        <v>172.92</v>
      </c>
      <c r="Q22" s="79">
        <f>'WorkMonthReport_2020-09_2020-09'!J15</f>
        <v>200.93</v>
      </c>
      <c r="R22" s="79">
        <v>212.7</v>
      </c>
      <c r="S22" s="79">
        <v>184.92</v>
      </c>
      <c r="T22" s="165">
        <v>193.24</v>
      </c>
      <c r="U22" s="165">
        <v>171.37</v>
      </c>
      <c r="V22" s="165">
        <v>161.19999999999999</v>
      </c>
      <c r="W22" s="165">
        <v>193.92</v>
      </c>
      <c r="X22" s="165">
        <v>173.68</v>
      </c>
      <c r="Y22" s="165">
        <v>163.55000000000001</v>
      </c>
      <c r="Z22" s="165">
        <v>183.7</v>
      </c>
      <c r="AA22" s="155">
        <f t="shared" si="18"/>
        <v>2192.96</v>
      </c>
      <c r="AB22" s="28"/>
      <c r="AC22" s="160">
        <f t="shared" si="19"/>
        <v>1.0543076923076924</v>
      </c>
    </row>
    <row r="23" spans="1:34" ht="35.25" customHeight="1" x14ac:dyDescent="0.25">
      <c r="A23" s="7" t="s">
        <v>63</v>
      </c>
      <c r="B23" s="438" t="s">
        <v>80</v>
      </c>
      <c r="C23" s="439"/>
      <c r="D23" s="438" t="s">
        <v>81</v>
      </c>
      <c r="E23" s="439"/>
      <c r="F23" s="9"/>
      <c r="G23" s="14"/>
      <c r="H23" s="440"/>
      <c r="I23" s="441"/>
      <c r="J23" s="440" t="s">
        <v>86</v>
      </c>
      <c r="K23" s="441"/>
      <c r="L23" s="438" t="s">
        <v>66</v>
      </c>
      <c r="M23" s="439"/>
      <c r="N23" s="9"/>
      <c r="O23" s="78">
        <f>'WorkMonthReport_2020-07_2020-07'!M15</f>
        <v>165.48</v>
      </c>
      <c r="P23" s="79">
        <v>160.87</v>
      </c>
      <c r="Q23" s="79">
        <f>'WorkMonthReport_2020-09_2020-09'!J16</f>
        <v>173.91</v>
      </c>
      <c r="R23" s="79">
        <v>161.75</v>
      </c>
      <c r="S23" s="79">
        <v>155.57</v>
      </c>
      <c r="T23" s="165">
        <v>169.83</v>
      </c>
      <c r="U23" s="165">
        <v>156.81</v>
      </c>
      <c r="V23" s="165">
        <v>147.24</v>
      </c>
      <c r="W23" s="165">
        <v>175.85</v>
      </c>
      <c r="X23" s="165">
        <v>159.79</v>
      </c>
      <c r="Y23" s="165">
        <v>152.30000000000001</v>
      </c>
      <c r="Z23" s="165">
        <v>170.75</v>
      </c>
      <c r="AA23" s="155">
        <f t="shared" si="18"/>
        <v>1950.1499999999999</v>
      </c>
      <c r="AB23" s="28"/>
      <c r="AC23" s="160">
        <f t="shared" si="19"/>
        <v>0.93757211538461527</v>
      </c>
    </row>
    <row r="24" spans="1:34" ht="38.25" customHeight="1" x14ac:dyDescent="0.25">
      <c r="A24" s="7" t="s">
        <v>63</v>
      </c>
      <c r="B24" s="438" t="s">
        <v>573</v>
      </c>
      <c r="C24" s="439"/>
      <c r="D24" s="438" t="s">
        <v>68</v>
      </c>
      <c r="E24" s="439"/>
      <c r="F24" s="7" t="s">
        <v>30</v>
      </c>
      <c r="G24" s="11"/>
      <c r="H24" s="440"/>
      <c r="I24" s="441"/>
      <c r="J24" s="440" t="s">
        <v>539</v>
      </c>
      <c r="K24" s="441"/>
      <c r="L24" s="438" t="s">
        <v>66</v>
      </c>
      <c r="M24" s="439"/>
      <c r="N24" s="9"/>
      <c r="O24" s="78">
        <f>'WorkMonthReport_2020-07_2020-07'!M11</f>
        <v>189.21</v>
      </c>
      <c r="P24" s="79">
        <v>171.65</v>
      </c>
      <c r="Q24" s="79">
        <f>'WorkMonthReport_2020-09_2020-09'!J12</f>
        <v>184</v>
      </c>
      <c r="R24" s="79">
        <v>191.53</v>
      </c>
      <c r="S24" s="79">
        <v>187.02</v>
      </c>
      <c r="T24" s="165">
        <v>192</v>
      </c>
      <c r="U24" s="165">
        <v>177.64</v>
      </c>
      <c r="V24" s="165">
        <v>168.65</v>
      </c>
      <c r="W24" s="165">
        <v>193.87</v>
      </c>
      <c r="X24" s="165">
        <v>181.85</v>
      </c>
      <c r="Y24" s="165">
        <v>166.39</v>
      </c>
      <c r="Z24" s="165">
        <v>188.51</v>
      </c>
      <c r="AA24" s="155">
        <f t="shared" si="18"/>
        <v>2192.3199999999997</v>
      </c>
      <c r="AB24" s="28"/>
      <c r="AC24" s="160">
        <f t="shared" si="19"/>
        <v>1.0539999999999998</v>
      </c>
    </row>
    <row r="25" spans="1:34" ht="35.25" customHeight="1" x14ac:dyDescent="0.25">
      <c r="A25" s="7" t="s">
        <v>63</v>
      </c>
      <c r="B25" s="11" t="s">
        <v>509</v>
      </c>
      <c r="C25" s="13"/>
      <c r="D25" s="11" t="s">
        <v>510</v>
      </c>
      <c r="E25" s="13"/>
      <c r="F25" s="9"/>
      <c r="G25" s="34">
        <v>43893</v>
      </c>
      <c r="H25" s="14"/>
      <c r="I25" s="15"/>
      <c r="J25" s="14" t="s">
        <v>75</v>
      </c>
      <c r="K25" s="15"/>
      <c r="L25" s="438" t="s">
        <v>52</v>
      </c>
      <c r="M25" s="449"/>
      <c r="N25" s="9"/>
      <c r="O25" s="78">
        <f>'WorkMonthReport_2020-07_2020-07'!M16</f>
        <v>185.59</v>
      </c>
      <c r="P25" s="79">
        <v>175.13</v>
      </c>
      <c r="Q25" s="79">
        <f>'WorkMonthReport_2020-09_2020-09'!J17</f>
        <v>182.32</v>
      </c>
      <c r="R25" s="79">
        <v>179.53</v>
      </c>
      <c r="S25" s="79">
        <v>171.14</v>
      </c>
      <c r="T25" s="165">
        <v>181.39</v>
      </c>
      <c r="U25" s="165">
        <v>166.53</v>
      </c>
      <c r="V25" s="165">
        <v>132.46</v>
      </c>
      <c r="W25" s="165">
        <v>155.88</v>
      </c>
      <c r="X25" s="165">
        <v>142.74</v>
      </c>
      <c r="Y25" s="165">
        <v>134.81</v>
      </c>
      <c r="Z25" s="165">
        <v>142.81</v>
      </c>
      <c r="AA25" s="155">
        <f t="shared" si="18"/>
        <v>1950.3299999999997</v>
      </c>
      <c r="AB25" s="28"/>
      <c r="AC25" s="160">
        <f t="shared" si="19"/>
        <v>0.93765865384615366</v>
      </c>
      <c r="AF25" s="126" t="e">
        <f>#REF!</f>
        <v>#REF!</v>
      </c>
      <c r="AG25" s="126" t="e">
        <f>#REF!</f>
        <v>#REF!</v>
      </c>
      <c r="AH25" s="126" t="e">
        <f>#REF!</f>
        <v>#REF!</v>
      </c>
    </row>
    <row r="26" spans="1:34" ht="35.25" customHeight="1" x14ac:dyDescent="0.25">
      <c r="A26" s="7" t="s">
        <v>63</v>
      </c>
      <c r="B26" s="11" t="s">
        <v>559</v>
      </c>
      <c r="C26" s="13"/>
      <c r="D26" s="11" t="s">
        <v>560</v>
      </c>
      <c r="E26" s="13"/>
      <c r="F26" s="9"/>
      <c r="G26" s="34">
        <v>44089</v>
      </c>
      <c r="H26" s="14"/>
      <c r="I26" s="15"/>
      <c r="J26" s="14" t="s">
        <v>545</v>
      </c>
      <c r="K26" s="15"/>
      <c r="L26" s="438" t="s">
        <v>52</v>
      </c>
      <c r="M26" s="449"/>
      <c r="N26" s="9"/>
      <c r="O26" s="78"/>
      <c r="P26" s="79"/>
      <c r="Q26" s="79">
        <f>'WorkMonthReport_2020-09_2020-09'!J18</f>
        <v>40.799999999999997</v>
      </c>
      <c r="R26" s="79">
        <v>78.540000000000006</v>
      </c>
      <c r="S26" s="79">
        <v>69.069999999999993</v>
      </c>
      <c r="T26" s="165">
        <v>78.069999999999993</v>
      </c>
      <c r="U26" s="165">
        <v>76.930000000000007</v>
      </c>
      <c r="V26" s="165">
        <v>72.16</v>
      </c>
      <c r="W26" s="165">
        <v>72.73</v>
      </c>
      <c r="X26" s="165">
        <v>80.31</v>
      </c>
      <c r="Y26" s="165">
        <v>63.16</v>
      </c>
      <c r="Z26" s="165">
        <v>73.849999999999994</v>
      </c>
      <c r="AA26" s="155">
        <f t="shared" si="18"/>
        <v>705.62000000000012</v>
      </c>
      <c r="AB26" s="28"/>
      <c r="AC26" s="160">
        <f t="shared" si="19"/>
        <v>0.33924038461538469</v>
      </c>
    </row>
    <row r="27" spans="1:34" ht="31.5" customHeight="1" x14ac:dyDescent="0.25">
      <c r="A27" s="7" t="s">
        <v>63</v>
      </c>
      <c r="B27" s="438" t="s">
        <v>89</v>
      </c>
      <c r="C27" s="439"/>
      <c r="D27" s="438" t="s">
        <v>90</v>
      </c>
      <c r="E27" s="439"/>
      <c r="F27" s="7" t="s">
        <v>30</v>
      </c>
      <c r="G27" s="11"/>
      <c r="H27" s="440"/>
      <c r="I27" s="441"/>
      <c r="J27" s="440" t="s">
        <v>86</v>
      </c>
      <c r="K27" s="441"/>
      <c r="L27" s="438" t="s">
        <v>66</v>
      </c>
      <c r="M27" s="439"/>
      <c r="N27" s="9"/>
      <c r="O27" s="78">
        <f>'WorkMonthReport_2020-07_2020-07'!M17</f>
        <v>165.48</v>
      </c>
      <c r="P27" s="79">
        <v>150.86000000000001</v>
      </c>
      <c r="Q27" s="79">
        <f>'WorkMonthReport_2020-09_2020-09'!J19</f>
        <v>169.48</v>
      </c>
      <c r="R27" s="79">
        <v>166.44</v>
      </c>
      <c r="S27" s="79">
        <v>153.69</v>
      </c>
      <c r="T27" s="165">
        <v>133.93</v>
      </c>
      <c r="U27" s="165">
        <v>0</v>
      </c>
      <c r="V27" s="165">
        <v>0</v>
      </c>
      <c r="W27" s="165">
        <v>0</v>
      </c>
      <c r="X27" s="165">
        <v>0</v>
      </c>
      <c r="Y27" s="165">
        <v>0</v>
      </c>
      <c r="Z27" s="165">
        <v>0</v>
      </c>
      <c r="AA27" s="155">
        <f t="shared" si="18"/>
        <v>939.88000000000011</v>
      </c>
      <c r="AB27" s="28"/>
      <c r="AC27" s="160">
        <f t="shared" si="19"/>
        <v>0.45186538461538467</v>
      </c>
    </row>
    <row r="28" spans="1:34" ht="31.5" customHeight="1" x14ac:dyDescent="0.25">
      <c r="A28" s="7" t="s">
        <v>63</v>
      </c>
      <c r="B28" s="11" t="s">
        <v>537</v>
      </c>
      <c r="C28" s="13"/>
      <c r="D28" s="11" t="s">
        <v>538</v>
      </c>
      <c r="E28" s="13"/>
      <c r="F28" s="7"/>
      <c r="G28" s="33">
        <v>44018</v>
      </c>
      <c r="H28" s="14"/>
      <c r="I28" s="15"/>
      <c r="J28" s="14" t="s">
        <v>539</v>
      </c>
      <c r="K28" s="15"/>
      <c r="L28" s="438" t="s">
        <v>52</v>
      </c>
      <c r="M28" s="439"/>
      <c r="N28" s="9"/>
      <c r="O28" s="78">
        <f>'WorkMonthReport_2020-07_2020-07'!M19</f>
        <v>165.18</v>
      </c>
      <c r="P28" s="79">
        <v>174.08</v>
      </c>
      <c r="Q28" s="79">
        <f>'WorkMonthReport_2020-09_2020-09'!J21</f>
        <v>183.89</v>
      </c>
      <c r="R28" s="79">
        <v>182.36</v>
      </c>
      <c r="S28" s="79">
        <v>168.3</v>
      </c>
      <c r="T28" s="165">
        <v>169.67</v>
      </c>
      <c r="U28" s="165">
        <v>166</v>
      </c>
      <c r="V28" s="165">
        <v>157.77000000000001</v>
      </c>
      <c r="W28" s="165">
        <v>189.51</v>
      </c>
      <c r="X28" s="165">
        <v>174.57</v>
      </c>
      <c r="Y28" s="165">
        <v>170.62</v>
      </c>
      <c r="Z28" s="165">
        <v>170.41</v>
      </c>
      <c r="AA28" s="155">
        <f t="shared" si="18"/>
        <v>2072.3599999999997</v>
      </c>
      <c r="AB28" s="28"/>
      <c r="AC28" s="160">
        <f t="shared" si="19"/>
        <v>0.99632692307692294</v>
      </c>
    </row>
    <row r="29" spans="1:34" ht="31.5" customHeight="1" x14ac:dyDescent="0.25">
      <c r="A29" s="7" t="s">
        <v>63</v>
      </c>
      <c r="B29" s="438" t="s">
        <v>93</v>
      </c>
      <c r="C29" s="439"/>
      <c r="D29" s="438" t="s">
        <v>94</v>
      </c>
      <c r="E29" s="439"/>
      <c r="F29" s="7" t="s">
        <v>95</v>
      </c>
      <c r="G29" s="11"/>
      <c r="H29" s="440"/>
      <c r="I29" s="441"/>
      <c r="J29" s="438" t="s">
        <v>86</v>
      </c>
      <c r="K29" s="439"/>
      <c r="L29" s="438" t="s">
        <v>52</v>
      </c>
      <c r="M29" s="439"/>
      <c r="N29" s="9"/>
      <c r="O29" s="78">
        <f>'WorkMonthReport_2020-07_2020-07'!M20</f>
        <v>111.38</v>
      </c>
      <c r="P29" s="79">
        <v>111.9</v>
      </c>
      <c r="Q29" s="79">
        <f>'WorkMonthReport_2020-09_2020-09'!J22</f>
        <v>95.44</v>
      </c>
      <c r="R29" s="79">
        <v>107.07</v>
      </c>
      <c r="S29" s="79">
        <v>114.75</v>
      </c>
      <c r="T29" s="165">
        <v>109.82</v>
      </c>
      <c r="U29" s="165">
        <v>113.4</v>
      </c>
      <c r="V29" s="165">
        <v>119.04</v>
      </c>
      <c r="W29" s="165">
        <v>133.33000000000001</v>
      </c>
      <c r="X29" s="165">
        <v>122.74</v>
      </c>
      <c r="Y29" s="165">
        <v>109.28</v>
      </c>
      <c r="Z29" s="165">
        <v>128.88</v>
      </c>
      <c r="AA29" s="155">
        <f t="shared" si="18"/>
        <v>1377.0299999999997</v>
      </c>
      <c r="AB29" s="28"/>
      <c r="AC29" s="160">
        <f t="shared" si="19"/>
        <v>0.66203365384615376</v>
      </c>
      <c r="AF29" s="126" t="e">
        <f>#REF!</f>
        <v>#REF!</v>
      </c>
      <c r="AG29" s="126" t="e">
        <f>#REF!</f>
        <v>#REF!</v>
      </c>
      <c r="AH29" s="126" t="e">
        <f>#REF!</f>
        <v>#REF!</v>
      </c>
    </row>
    <row r="30" spans="1:34" ht="30" customHeight="1" x14ac:dyDescent="0.25">
      <c r="A30" s="7" t="s">
        <v>63</v>
      </c>
      <c r="B30" s="438" t="s">
        <v>96</v>
      </c>
      <c r="C30" s="439"/>
      <c r="D30" s="438" t="s">
        <v>97</v>
      </c>
      <c r="E30" s="439"/>
      <c r="F30" s="9"/>
      <c r="G30" s="14"/>
      <c r="H30" s="440"/>
      <c r="I30" s="441"/>
      <c r="J30" s="440" t="s">
        <v>86</v>
      </c>
      <c r="K30" s="441"/>
      <c r="L30" s="438" t="s">
        <v>52</v>
      </c>
      <c r="M30" s="439"/>
      <c r="N30" s="9"/>
      <c r="O30" s="78">
        <f>'WorkMonthReport_2020-07_2020-07'!M21</f>
        <v>186.06</v>
      </c>
      <c r="P30" s="79">
        <v>146.59</v>
      </c>
      <c r="Q30" s="79">
        <f>'WorkMonthReport_2020-09_2020-09'!J23</f>
        <v>154.12</v>
      </c>
      <c r="R30" s="79">
        <v>169.26</v>
      </c>
      <c r="S30" s="79">
        <v>159.77000000000001</v>
      </c>
      <c r="T30" s="165">
        <v>136.52000000000001</v>
      </c>
      <c r="U30" s="165">
        <v>152.66</v>
      </c>
      <c r="V30" s="165">
        <v>139.58000000000001</v>
      </c>
      <c r="W30" s="165">
        <v>150.35</v>
      </c>
      <c r="X30" s="165">
        <v>153.1</v>
      </c>
      <c r="Y30" s="165">
        <v>127.99</v>
      </c>
      <c r="Z30" s="165">
        <v>153.87</v>
      </c>
      <c r="AA30" s="155">
        <f t="shared" si="18"/>
        <v>1829.87</v>
      </c>
      <c r="AB30" s="28"/>
      <c r="AC30" s="160">
        <f t="shared" si="19"/>
        <v>0.87974519230769221</v>
      </c>
      <c r="AF30" s="126" t="e">
        <f>#REF!</f>
        <v>#REF!</v>
      </c>
      <c r="AG30" s="126" t="e">
        <f>#REF!</f>
        <v>#REF!</v>
      </c>
      <c r="AH30" s="126" t="e">
        <f>#REF!</f>
        <v>#REF!</v>
      </c>
    </row>
    <row r="31" spans="1:34" ht="21" customHeight="1" x14ac:dyDescent="0.25">
      <c r="A31" s="7" t="s">
        <v>63</v>
      </c>
      <c r="B31" s="438" t="s">
        <v>98</v>
      </c>
      <c r="C31" s="439"/>
      <c r="D31" s="438" t="s">
        <v>99</v>
      </c>
      <c r="E31" s="439"/>
      <c r="F31" s="7" t="s">
        <v>30</v>
      </c>
      <c r="G31" s="11"/>
      <c r="H31" s="440"/>
      <c r="I31" s="441"/>
      <c r="J31" s="438" t="s">
        <v>86</v>
      </c>
      <c r="K31" s="439"/>
      <c r="L31" s="438" t="s">
        <v>52</v>
      </c>
      <c r="M31" s="439"/>
      <c r="N31" s="9"/>
      <c r="O31" s="78">
        <f>'WorkMonthReport_2020-07_2020-07'!M22</f>
        <v>149.37</v>
      </c>
      <c r="P31" s="79">
        <v>155.30000000000001</v>
      </c>
      <c r="Q31" s="79">
        <f>'WorkMonthReport_2020-09_2020-09'!J24</f>
        <v>150.53</v>
      </c>
      <c r="R31" s="79">
        <v>148.99</v>
      </c>
      <c r="S31" s="79">
        <v>144.07</v>
      </c>
      <c r="T31" s="165">
        <v>136.21</v>
      </c>
      <c r="U31" s="165">
        <v>143.19</v>
      </c>
      <c r="V31" s="165">
        <v>131.51</v>
      </c>
      <c r="W31" s="165">
        <v>149.30000000000001</v>
      </c>
      <c r="X31" s="165">
        <v>121.78</v>
      </c>
      <c r="Y31" s="165">
        <v>128.79</v>
      </c>
      <c r="Z31" s="165">
        <v>145.99</v>
      </c>
      <c r="AA31" s="155">
        <f t="shared" si="18"/>
        <v>1705.03</v>
      </c>
      <c r="AB31" s="28"/>
      <c r="AC31" s="160">
        <f t="shared" si="19"/>
        <v>0.81972596153846156</v>
      </c>
      <c r="AF31" s="126"/>
      <c r="AG31" s="126"/>
      <c r="AH31" s="126"/>
    </row>
    <row r="32" spans="1:34" ht="21" customHeight="1" x14ac:dyDescent="0.25">
      <c r="A32" s="7"/>
      <c r="B32" s="438" t="s">
        <v>544</v>
      </c>
      <c r="C32" s="449"/>
      <c r="D32" s="11" t="s">
        <v>159</v>
      </c>
      <c r="E32" s="13"/>
      <c r="F32" s="9"/>
      <c r="G32" s="34">
        <v>43726</v>
      </c>
      <c r="H32" s="34"/>
      <c r="I32" s="15"/>
      <c r="J32" s="11" t="s">
        <v>86</v>
      </c>
      <c r="K32" s="13"/>
      <c r="L32" s="438" t="s">
        <v>52</v>
      </c>
      <c r="M32" s="439"/>
      <c r="N32" s="9"/>
      <c r="O32" s="27">
        <f>'WorkMonthReport_2020-07_2020-07'!M23</f>
        <v>153.68</v>
      </c>
      <c r="P32" s="146">
        <v>147.35</v>
      </c>
      <c r="Q32" s="146">
        <f>'WorkMonthReport_2020-09_2020-09'!J25</f>
        <v>150.29</v>
      </c>
      <c r="R32" s="146">
        <v>144.02000000000001</v>
      </c>
      <c r="S32" s="146">
        <v>142.61000000000001</v>
      </c>
      <c r="T32" s="166">
        <v>143.04</v>
      </c>
      <c r="U32" s="166">
        <v>140.62</v>
      </c>
      <c r="V32" s="166">
        <v>135.31</v>
      </c>
      <c r="W32" s="166">
        <v>151.07</v>
      </c>
      <c r="X32" s="166">
        <v>131.55000000000001</v>
      </c>
      <c r="Y32" s="166">
        <v>132.16999999999999</v>
      </c>
      <c r="Z32" s="166">
        <v>143.01</v>
      </c>
      <c r="AA32" s="155">
        <f t="shared" si="18"/>
        <v>1714.7199999999998</v>
      </c>
      <c r="AB32" s="64"/>
      <c r="AC32" s="160">
        <f t="shared" si="19"/>
        <v>0.82438461538461527</v>
      </c>
      <c r="AF32" s="126" t="e">
        <f>#REF!</f>
        <v>#REF!</v>
      </c>
      <c r="AG32" s="126" t="e">
        <f>#REF!</f>
        <v>#REF!</v>
      </c>
      <c r="AH32" s="126" t="e">
        <f>#REF!</f>
        <v>#REF!</v>
      </c>
    </row>
    <row r="33" spans="1:38" ht="33.75" customHeight="1" x14ac:dyDescent="0.25">
      <c r="A33" s="7" t="s">
        <v>63</v>
      </c>
      <c r="B33" s="438" t="s">
        <v>103</v>
      </c>
      <c r="C33" s="439"/>
      <c r="D33" s="438" t="s">
        <v>105</v>
      </c>
      <c r="E33" s="439"/>
      <c r="F33" s="7" t="s">
        <v>30</v>
      </c>
      <c r="G33" s="11"/>
      <c r="H33" s="440"/>
      <c r="I33" s="441"/>
      <c r="J33" s="440" t="s">
        <v>539</v>
      </c>
      <c r="K33" s="441"/>
      <c r="L33" s="438" t="s">
        <v>52</v>
      </c>
      <c r="M33" s="439"/>
      <c r="N33" s="9"/>
      <c r="O33" s="78">
        <f>'WorkMonthReport_2020-07_2020-07'!M24</f>
        <v>186.21</v>
      </c>
      <c r="P33" s="79">
        <v>164.12</v>
      </c>
      <c r="Q33" s="79">
        <f>'WorkMonthReport_2020-09_2020-09'!J26</f>
        <v>170.1</v>
      </c>
      <c r="R33" s="79">
        <v>157.59</v>
      </c>
      <c r="S33" s="79">
        <v>145.77000000000001</v>
      </c>
      <c r="T33" s="165">
        <v>149.22999999999999</v>
      </c>
      <c r="U33" s="165">
        <v>154.88</v>
      </c>
      <c r="V33" s="165">
        <v>132.59</v>
      </c>
      <c r="W33" s="165">
        <v>153.13</v>
      </c>
      <c r="X33" s="165">
        <v>138.66999999999999</v>
      </c>
      <c r="Y33" s="165">
        <v>132.69</v>
      </c>
      <c r="Z33" s="165">
        <v>153.93</v>
      </c>
      <c r="AA33" s="155">
        <f t="shared" si="18"/>
        <v>1838.91</v>
      </c>
      <c r="AB33" s="28"/>
      <c r="AC33" s="160">
        <f t="shared" si="19"/>
        <v>0.88409134615384621</v>
      </c>
      <c r="AF33" s="126" t="e">
        <f>#REF!</f>
        <v>#REF!</v>
      </c>
      <c r="AG33" s="126" t="e">
        <f>#REF!</f>
        <v>#REF!</v>
      </c>
      <c r="AH33" s="126" t="e">
        <f>#REF!</f>
        <v>#REF!</v>
      </c>
    </row>
    <row r="34" spans="1:38" ht="30.75" customHeight="1" x14ac:dyDescent="0.25">
      <c r="A34" s="7" t="s">
        <v>63</v>
      </c>
      <c r="B34" s="438" t="s">
        <v>108</v>
      </c>
      <c r="C34" s="439"/>
      <c r="D34" s="438" t="s">
        <v>109</v>
      </c>
      <c r="E34" s="439"/>
      <c r="F34" s="7" t="s">
        <v>38</v>
      </c>
      <c r="G34" s="11"/>
      <c r="H34" s="472">
        <v>44050</v>
      </c>
      <c r="I34" s="441"/>
      <c r="J34" s="438" t="s">
        <v>75</v>
      </c>
      <c r="K34" s="439"/>
      <c r="L34" s="438" t="s">
        <v>52</v>
      </c>
      <c r="M34" s="439"/>
      <c r="N34" s="9"/>
      <c r="O34" s="27">
        <f>'WorkMonthReport_2020-07_2020-07'!M25</f>
        <v>88.57</v>
      </c>
      <c r="P34" s="146">
        <v>0.57999999999999996</v>
      </c>
      <c r="Q34" s="146">
        <v>0</v>
      </c>
      <c r="R34" s="146">
        <v>0</v>
      </c>
      <c r="S34" s="146">
        <v>0</v>
      </c>
      <c r="T34" s="166">
        <v>0</v>
      </c>
      <c r="U34" s="166">
        <v>0</v>
      </c>
      <c r="V34" s="166">
        <v>0</v>
      </c>
      <c r="W34" s="166">
        <v>0</v>
      </c>
      <c r="X34" s="166">
        <v>0</v>
      </c>
      <c r="Y34" s="166">
        <v>0</v>
      </c>
      <c r="Z34" s="166">
        <v>0</v>
      </c>
      <c r="AA34" s="155">
        <f t="shared" si="18"/>
        <v>89.149999999999991</v>
      </c>
      <c r="AB34" s="28"/>
      <c r="AC34" s="160">
        <f t="shared" si="19"/>
        <v>4.2860576923076918E-2</v>
      </c>
    </row>
    <row r="35" spans="1:38" ht="30.75" customHeight="1" x14ac:dyDescent="0.25">
      <c r="A35" s="7" t="s">
        <v>63</v>
      </c>
      <c r="B35" s="11" t="s">
        <v>574</v>
      </c>
      <c r="C35" s="13"/>
      <c r="D35" s="11" t="s">
        <v>575</v>
      </c>
      <c r="E35" s="13"/>
      <c r="F35" s="7" t="s">
        <v>63</v>
      </c>
      <c r="G35" s="33">
        <v>44153</v>
      </c>
      <c r="H35" s="34"/>
      <c r="I35" s="15"/>
      <c r="J35" s="11" t="s">
        <v>539</v>
      </c>
      <c r="K35" s="13"/>
      <c r="L35" s="438" t="s">
        <v>66</v>
      </c>
      <c r="M35" s="449"/>
      <c r="N35" s="9"/>
      <c r="O35" s="27"/>
      <c r="P35" s="146"/>
      <c r="Q35" s="146"/>
      <c r="R35" s="146"/>
      <c r="S35" s="146">
        <v>67.040000000000006</v>
      </c>
      <c r="T35" s="166">
        <v>157.01</v>
      </c>
      <c r="U35" s="166">
        <v>168.69</v>
      </c>
      <c r="V35" s="166">
        <v>150.83000000000001</v>
      </c>
      <c r="W35" s="166">
        <v>185.17</v>
      </c>
      <c r="X35" s="166">
        <v>167.99</v>
      </c>
      <c r="Y35" s="166">
        <v>162.03</v>
      </c>
      <c r="Z35" s="166">
        <v>178.64</v>
      </c>
      <c r="AA35" s="155">
        <f t="shared" si="18"/>
        <v>1237.4000000000001</v>
      </c>
      <c r="AB35" s="28"/>
      <c r="AC35" s="160">
        <f t="shared" si="19"/>
        <v>0.59490384615384617</v>
      </c>
    </row>
    <row r="36" spans="1:38" ht="42.75" customHeight="1" x14ac:dyDescent="0.25">
      <c r="A36" s="7" t="s">
        <v>63</v>
      </c>
      <c r="B36" s="438" t="s">
        <v>111</v>
      </c>
      <c r="C36" s="439"/>
      <c r="D36" s="438" t="s">
        <v>112</v>
      </c>
      <c r="E36" s="439"/>
      <c r="F36" s="7" t="s">
        <v>113</v>
      </c>
      <c r="G36" s="11"/>
      <c r="H36" s="440"/>
      <c r="I36" s="441"/>
      <c r="J36" s="440" t="s">
        <v>86</v>
      </c>
      <c r="K36" s="441"/>
      <c r="L36" s="438" t="s">
        <v>66</v>
      </c>
      <c r="M36" s="439"/>
      <c r="N36" s="9"/>
      <c r="O36" s="78">
        <f>'WorkMonthReport_2020-07_2020-07'!M26</f>
        <v>104.7</v>
      </c>
      <c r="P36" s="79">
        <v>81.180000000000007</v>
      </c>
      <c r="Q36" s="79">
        <f>'WorkMonthReport_2020-09_2020-09'!J27</f>
        <v>100.6</v>
      </c>
      <c r="R36" s="79">
        <v>105.2</v>
      </c>
      <c r="S36" s="79">
        <v>72.5</v>
      </c>
      <c r="T36" s="165">
        <v>65.510000000000005</v>
      </c>
      <c r="U36" s="165">
        <v>75.349999999999994</v>
      </c>
      <c r="V36" s="165">
        <v>82.85</v>
      </c>
      <c r="W36" s="165">
        <v>57.95</v>
      </c>
      <c r="X36" s="165">
        <v>77.55</v>
      </c>
      <c r="Y36" s="165">
        <v>73.680000000000007</v>
      </c>
      <c r="Z36" s="165">
        <v>98.9</v>
      </c>
      <c r="AA36" s="155">
        <f t="shared" si="18"/>
        <v>995.97000000000014</v>
      </c>
      <c r="AB36" s="28"/>
      <c r="AC36" s="160">
        <f t="shared" si="19"/>
        <v>0.47883173076923086</v>
      </c>
    </row>
    <row r="37" spans="1:38" ht="32.25" customHeight="1" x14ac:dyDescent="0.25">
      <c r="A37" s="7" t="s">
        <v>63</v>
      </c>
      <c r="B37" s="438" t="s">
        <v>114</v>
      </c>
      <c r="C37" s="439"/>
      <c r="D37" s="438" t="s">
        <v>115</v>
      </c>
      <c r="E37" s="439"/>
      <c r="F37" s="7" t="s">
        <v>38</v>
      </c>
      <c r="G37" s="11"/>
      <c r="H37" s="440"/>
      <c r="I37" s="441"/>
      <c r="J37" s="440" t="s">
        <v>86</v>
      </c>
      <c r="K37" s="441"/>
      <c r="L37" s="438" t="s">
        <v>52</v>
      </c>
      <c r="M37" s="439"/>
      <c r="N37" s="9"/>
      <c r="O37" s="78">
        <f>'WorkMonthReport_2020-07_2020-07'!M27</f>
        <v>161.85</v>
      </c>
      <c r="P37" s="79">
        <v>159.76</v>
      </c>
      <c r="Q37" s="79">
        <f>'WorkMonthReport_2020-09_2020-09'!J28</f>
        <v>148.37</v>
      </c>
      <c r="R37" s="79">
        <v>142.12</v>
      </c>
      <c r="S37" s="79">
        <v>140.57</v>
      </c>
      <c r="T37" s="165">
        <v>144.29</v>
      </c>
      <c r="U37" s="165">
        <v>124.07</v>
      </c>
      <c r="V37" s="165">
        <v>128.24</v>
      </c>
      <c r="W37" s="165">
        <v>162.91</v>
      </c>
      <c r="X37" s="165">
        <v>154.51</v>
      </c>
      <c r="Y37" s="165">
        <v>140.18</v>
      </c>
      <c r="Z37" s="165">
        <v>167.39</v>
      </c>
      <c r="AA37" s="155">
        <f t="shared" si="18"/>
        <v>1774.2600000000002</v>
      </c>
      <c r="AB37" s="28"/>
      <c r="AC37" s="160">
        <f t="shared" si="19"/>
        <v>0.8530096153846155</v>
      </c>
      <c r="AF37" s="126" t="e">
        <f>#REF!</f>
        <v>#REF!</v>
      </c>
      <c r="AG37" s="126" t="e">
        <f>#REF!</f>
        <v>#REF!</v>
      </c>
      <c r="AH37" s="126" t="e">
        <f>#REF!</f>
        <v>#REF!</v>
      </c>
    </row>
    <row r="38" spans="1:38" ht="32.25" customHeight="1" x14ac:dyDescent="0.25">
      <c r="A38" s="7" t="s">
        <v>63</v>
      </c>
      <c r="B38" s="11" t="s">
        <v>603</v>
      </c>
      <c r="C38" s="13"/>
      <c r="D38" s="11" t="s">
        <v>604</v>
      </c>
      <c r="E38" s="13"/>
      <c r="F38" s="7"/>
      <c r="G38" s="33">
        <v>44369</v>
      </c>
      <c r="H38" s="14"/>
      <c r="I38" s="15"/>
      <c r="J38" s="14" t="s">
        <v>539</v>
      </c>
      <c r="K38" s="15"/>
      <c r="L38" s="438" t="s">
        <v>66</v>
      </c>
      <c r="M38" s="449"/>
      <c r="N38" s="9"/>
      <c r="O38" s="78"/>
      <c r="P38" s="79"/>
      <c r="Q38" s="79"/>
      <c r="R38" s="79"/>
      <c r="S38" s="79"/>
      <c r="T38" s="165"/>
      <c r="U38" s="165"/>
      <c r="V38" s="165"/>
      <c r="W38" s="165"/>
      <c r="X38" s="165"/>
      <c r="Y38" s="165"/>
      <c r="Z38" s="165">
        <v>54.38</v>
      </c>
      <c r="AA38" s="155">
        <f t="shared" si="18"/>
        <v>54.38</v>
      </c>
      <c r="AB38" s="28"/>
      <c r="AC38" s="160">
        <f t="shared" si="19"/>
        <v>2.614423076923077E-2</v>
      </c>
      <c r="AF38" s="126"/>
      <c r="AG38" s="126"/>
      <c r="AH38" s="126"/>
    </row>
    <row r="39" spans="1:38" ht="33.75" customHeight="1" x14ac:dyDescent="0.25">
      <c r="A39" s="7" t="s">
        <v>63</v>
      </c>
      <c r="B39" s="438" t="s">
        <v>118</v>
      </c>
      <c r="C39" s="439"/>
      <c r="D39" s="438" t="s">
        <v>119</v>
      </c>
      <c r="E39" s="439"/>
      <c r="F39" s="7" t="s">
        <v>50</v>
      </c>
      <c r="G39" s="11"/>
      <c r="H39" s="440"/>
      <c r="I39" s="441"/>
      <c r="J39" s="438" t="s">
        <v>75</v>
      </c>
      <c r="K39" s="439"/>
      <c r="L39" s="438" t="s">
        <v>66</v>
      </c>
      <c r="M39" s="439"/>
      <c r="N39" s="9"/>
      <c r="O39" s="78">
        <f>'WorkMonthReport_2020-07_2020-07'!M28</f>
        <v>198.3</v>
      </c>
      <c r="P39" s="79">
        <v>180.05</v>
      </c>
      <c r="Q39" s="79">
        <f>'WorkMonthReport_2020-09_2020-09'!J29</f>
        <v>175.76</v>
      </c>
      <c r="R39" s="79">
        <v>174.5</v>
      </c>
      <c r="S39" s="79">
        <v>170.35</v>
      </c>
      <c r="T39" s="165">
        <v>185.96</v>
      </c>
      <c r="U39" s="165">
        <v>181.25</v>
      </c>
      <c r="V39" s="165">
        <v>167.43</v>
      </c>
      <c r="W39" s="165">
        <v>194.15</v>
      </c>
      <c r="X39" s="165">
        <v>163.46</v>
      </c>
      <c r="Y39" s="165">
        <v>166.26</v>
      </c>
      <c r="Z39" s="165">
        <v>192</v>
      </c>
      <c r="AA39" s="155">
        <f t="shared" si="18"/>
        <v>2149.4700000000003</v>
      </c>
      <c r="AB39" s="64"/>
      <c r="AC39" s="160">
        <f t="shared" si="19"/>
        <v>1.0333990384615386</v>
      </c>
    </row>
    <row r="40" spans="1:38" ht="37.5" customHeight="1" x14ac:dyDescent="0.25">
      <c r="A40" s="7" t="s">
        <v>63</v>
      </c>
      <c r="B40" s="438" t="s">
        <v>120</v>
      </c>
      <c r="C40" s="439"/>
      <c r="D40" s="438" t="s">
        <v>77</v>
      </c>
      <c r="E40" s="439"/>
      <c r="F40" s="9"/>
      <c r="G40" s="14"/>
      <c r="H40" s="440"/>
      <c r="I40" s="441"/>
      <c r="J40" s="440" t="s">
        <v>86</v>
      </c>
      <c r="K40" s="441"/>
      <c r="L40" s="438" t="s">
        <v>52</v>
      </c>
      <c r="M40" s="439"/>
      <c r="N40" s="9"/>
      <c r="O40" s="78">
        <f>'WorkMonthReport_2020-07_2020-07'!M29</f>
        <v>50.42</v>
      </c>
      <c r="P40" s="79">
        <v>49.9</v>
      </c>
      <c r="Q40" s="79">
        <f>'WorkMonthReport_2020-09_2020-09'!J30</f>
        <v>58.7</v>
      </c>
      <c r="R40" s="79">
        <v>43.24</v>
      </c>
      <c r="S40" s="79">
        <v>42.93</v>
      </c>
      <c r="T40" s="165">
        <v>57.86</v>
      </c>
      <c r="U40" s="165">
        <v>51.2</v>
      </c>
      <c r="V40" s="165">
        <v>47.59</v>
      </c>
      <c r="W40" s="165">
        <v>42.75</v>
      </c>
      <c r="X40" s="165">
        <v>55.76</v>
      </c>
      <c r="Y40" s="165">
        <v>62.03</v>
      </c>
      <c r="Z40" s="165">
        <v>53.89</v>
      </c>
      <c r="AA40" s="155">
        <f t="shared" si="18"/>
        <v>616.27</v>
      </c>
      <c r="AB40" s="64"/>
      <c r="AC40" s="160">
        <f t="shared" si="19"/>
        <v>0.29628365384615385</v>
      </c>
      <c r="AF40" s="126"/>
      <c r="AG40" s="126"/>
      <c r="AH40" s="126"/>
    </row>
    <row r="41" spans="1:38" ht="21" customHeight="1" x14ac:dyDescent="0.25">
      <c r="A41" s="7" t="s">
        <v>63</v>
      </c>
      <c r="B41" s="438" t="s">
        <v>157</v>
      </c>
      <c r="C41" s="449"/>
      <c r="D41" s="11" t="s">
        <v>158</v>
      </c>
      <c r="E41" s="13"/>
      <c r="F41" s="9"/>
      <c r="G41" s="34">
        <v>43676</v>
      </c>
      <c r="H41" s="472"/>
      <c r="I41" s="473"/>
      <c r="J41" s="11" t="s">
        <v>86</v>
      </c>
      <c r="K41" s="13"/>
      <c r="L41" s="438" t="s">
        <v>52</v>
      </c>
      <c r="M41" s="439"/>
      <c r="N41" s="9"/>
      <c r="O41" s="27">
        <f>'WorkMonthReport_2020-07_2020-07'!M30</f>
        <v>185.11</v>
      </c>
      <c r="P41" s="146">
        <v>169.13</v>
      </c>
      <c r="Q41" s="146">
        <f>'WorkMonthReport_2020-09_2020-09'!J31</f>
        <v>174.63</v>
      </c>
      <c r="R41" s="146">
        <v>171.18</v>
      </c>
      <c r="S41" s="146">
        <v>172.38</v>
      </c>
      <c r="T41" s="166">
        <v>177.6</v>
      </c>
      <c r="U41" s="166">
        <v>167.8</v>
      </c>
      <c r="V41" s="166">
        <v>146.82</v>
      </c>
      <c r="W41" s="166">
        <v>173.19</v>
      </c>
      <c r="X41" s="166">
        <v>164.13</v>
      </c>
      <c r="Y41" s="166">
        <v>155.65</v>
      </c>
      <c r="Z41" s="166">
        <v>174.84</v>
      </c>
      <c r="AA41" s="155">
        <f t="shared" si="18"/>
        <v>2032.4599999999998</v>
      </c>
      <c r="AB41" s="64"/>
      <c r="AC41" s="160">
        <f t="shared" si="19"/>
        <v>0.97714423076923063</v>
      </c>
      <c r="AF41" s="126" t="e">
        <f>#REF!</f>
        <v>#REF!</v>
      </c>
      <c r="AG41" s="126" t="e">
        <f>#REF!</f>
        <v>#REF!</v>
      </c>
      <c r="AH41" s="126" t="e">
        <f>#REF!</f>
        <v>#REF!</v>
      </c>
    </row>
    <row r="42" spans="1:38" ht="21" customHeight="1" x14ac:dyDescent="0.25">
      <c r="A42" s="7" t="s">
        <v>63</v>
      </c>
      <c r="B42" s="438" t="s">
        <v>123</v>
      </c>
      <c r="C42" s="439"/>
      <c r="D42" s="438" t="s">
        <v>124</v>
      </c>
      <c r="E42" s="439"/>
      <c r="F42" s="7" t="s">
        <v>125</v>
      </c>
      <c r="G42" s="11"/>
      <c r="H42" s="440"/>
      <c r="I42" s="441"/>
      <c r="J42" s="440" t="s">
        <v>545</v>
      </c>
      <c r="K42" s="441"/>
      <c r="L42" s="438" t="s">
        <v>52</v>
      </c>
      <c r="M42" s="439"/>
      <c r="N42" s="9"/>
      <c r="O42" s="78">
        <f>'WorkMonthReport_2020-07_2020-07'!M31</f>
        <v>102.03</v>
      </c>
      <c r="P42" s="79">
        <v>103.38</v>
      </c>
      <c r="Q42" s="79">
        <f>'WorkMonthReport_2020-09_2020-09'!J32</f>
        <v>118.38</v>
      </c>
      <c r="R42" s="79">
        <v>104.69</v>
      </c>
      <c r="S42" s="79">
        <v>104.5</v>
      </c>
      <c r="T42" s="165">
        <v>104.55</v>
      </c>
      <c r="U42" s="165">
        <v>90.8</v>
      </c>
      <c r="V42" s="165">
        <v>84.98</v>
      </c>
      <c r="W42" s="165">
        <v>105.87</v>
      </c>
      <c r="X42" s="165">
        <v>89</v>
      </c>
      <c r="Y42" s="165">
        <v>88.99</v>
      </c>
      <c r="Z42" s="165">
        <v>94.78</v>
      </c>
      <c r="AA42" s="155">
        <f t="shared" si="18"/>
        <v>1191.9499999999998</v>
      </c>
      <c r="AB42" s="64"/>
      <c r="AC42" s="160">
        <f t="shared" si="19"/>
        <v>0.57305288461538451</v>
      </c>
      <c r="AF42" s="126" t="e">
        <f>#REF!</f>
        <v>#REF!</v>
      </c>
      <c r="AG42" s="126" t="e">
        <f>#REF!</f>
        <v>#REF!</v>
      </c>
      <c r="AH42" s="126" t="e">
        <f>#REF!</f>
        <v>#REF!</v>
      </c>
    </row>
    <row r="43" spans="1:38" ht="21" customHeight="1" x14ac:dyDescent="0.25">
      <c r="A43" s="7" t="s">
        <v>63</v>
      </c>
      <c r="B43" s="11" t="s">
        <v>435</v>
      </c>
      <c r="C43" s="13"/>
      <c r="D43" s="11" t="s">
        <v>438</v>
      </c>
      <c r="E43" s="13"/>
      <c r="F43" s="7"/>
      <c r="G43" s="33">
        <v>43778</v>
      </c>
      <c r="H43" s="14"/>
      <c r="I43" s="15"/>
      <c r="J43" s="98" t="s">
        <v>86</v>
      </c>
      <c r="K43" s="15"/>
      <c r="L43" s="438" t="s">
        <v>52</v>
      </c>
      <c r="M43" s="449"/>
      <c r="N43" s="9"/>
      <c r="O43" s="78">
        <f>'WorkMonthReport_2020-07_2020-07'!M32</f>
        <v>111.06</v>
      </c>
      <c r="P43" s="79">
        <v>111.93</v>
      </c>
      <c r="Q43" s="79">
        <f>'WorkMonthReport_2020-09_2020-09'!J33</f>
        <v>123.22</v>
      </c>
      <c r="R43" s="79">
        <v>104.68</v>
      </c>
      <c r="S43" s="79">
        <v>118.79</v>
      </c>
      <c r="T43" s="165">
        <v>122.56</v>
      </c>
      <c r="U43" s="165">
        <v>106.77</v>
      </c>
      <c r="V43" s="165">
        <v>103.33</v>
      </c>
      <c r="W43" s="165">
        <v>123.8</v>
      </c>
      <c r="X43" s="165">
        <v>102.69</v>
      </c>
      <c r="Y43" s="165">
        <v>107.43</v>
      </c>
      <c r="Z43" s="165">
        <v>121.73</v>
      </c>
      <c r="AA43" s="155">
        <f t="shared" si="18"/>
        <v>1357.9900000000002</v>
      </c>
      <c r="AB43" s="64"/>
      <c r="AC43" s="160">
        <f t="shared" si="19"/>
        <v>0.6528798076923078</v>
      </c>
      <c r="AF43" s="126"/>
      <c r="AG43" s="126"/>
      <c r="AH43" s="126"/>
    </row>
    <row r="44" spans="1:38" ht="21" customHeight="1" x14ac:dyDescent="0.25">
      <c r="A44" s="7" t="s">
        <v>63</v>
      </c>
      <c r="B44" s="438" t="s">
        <v>126</v>
      </c>
      <c r="C44" s="439"/>
      <c r="D44" s="438" t="s">
        <v>127</v>
      </c>
      <c r="E44" s="439"/>
      <c r="F44" s="7" t="s">
        <v>38</v>
      </c>
      <c r="G44" s="11"/>
      <c r="H44" s="440"/>
      <c r="I44" s="441"/>
      <c r="J44" s="440" t="s">
        <v>545</v>
      </c>
      <c r="K44" s="441"/>
      <c r="L44" s="438" t="s">
        <v>52</v>
      </c>
      <c r="M44" s="439"/>
      <c r="N44" s="9"/>
      <c r="O44" s="78">
        <f>'WorkMonthReport_2020-07_2020-07'!M33</f>
        <v>112.88</v>
      </c>
      <c r="P44" s="79">
        <v>105.65</v>
      </c>
      <c r="Q44" s="79">
        <f>'WorkMonthReport_2020-09_2020-09'!J34</f>
        <v>95.04</v>
      </c>
      <c r="R44" s="79">
        <v>109.03</v>
      </c>
      <c r="S44" s="79">
        <v>121.35</v>
      </c>
      <c r="T44" s="165">
        <v>104.76</v>
      </c>
      <c r="U44" s="165">
        <v>106.85</v>
      </c>
      <c r="V44" s="165">
        <v>96.83</v>
      </c>
      <c r="W44" s="165">
        <v>110.66</v>
      </c>
      <c r="X44" s="165">
        <v>114.47</v>
      </c>
      <c r="Y44" s="165">
        <v>106.22</v>
      </c>
      <c r="Z44" s="165">
        <v>119.43</v>
      </c>
      <c r="AA44" s="155">
        <f t="shared" si="18"/>
        <v>1303.17</v>
      </c>
      <c r="AB44" s="64"/>
      <c r="AC44" s="160">
        <f t="shared" si="19"/>
        <v>0.62652403846153848</v>
      </c>
      <c r="AF44" s="126" t="e">
        <f>#REF!</f>
        <v>#REF!</v>
      </c>
      <c r="AG44" s="126" t="e">
        <f>#REF!</f>
        <v>#REF!</v>
      </c>
      <c r="AH44" s="126" t="e">
        <f>#REF!</f>
        <v>#REF!</v>
      </c>
    </row>
    <row r="45" spans="1:38" ht="21" customHeight="1" x14ac:dyDescent="0.25">
      <c r="A45" s="7" t="s">
        <v>63</v>
      </c>
      <c r="B45" s="438" t="s">
        <v>134</v>
      </c>
      <c r="C45" s="439"/>
      <c r="D45" s="438" t="s">
        <v>135</v>
      </c>
      <c r="E45" s="439"/>
      <c r="F45" s="9"/>
      <c r="G45" s="14"/>
      <c r="H45" s="440"/>
      <c r="I45" s="441"/>
      <c r="J45" s="440" t="s">
        <v>545</v>
      </c>
      <c r="K45" s="441"/>
      <c r="L45" s="438" t="s">
        <v>52</v>
      </c>
      <c r="M45" s="439"/>
      <c r="N45" s="9"/>
      <c r="O45" s="78">
        <f>'WorkMonthReport_2020-07_2020-07'!M34</f>
        <v>140.56</v>
      </c>
      <c r="P45" s="79">
        <v>131.22</v>
      </c>
      <c r="Q45" s="79">
        <f>'WorkMonthReport_2020-09_2020-09'!J35</f>
        <v>131.63</v>
      </c>
      <c r="R45" s="79">
        <v>134.52000000000001</v>
      </c>
      <c r="S45" s="79">
        <v>136.72</v>
      </c>
      <c r="T45" s="165">
        <v>135.85</v>
      </c>
      <c r="U45" s="165">
        <v>127.24</v>
      </c>
      <c r="V45" s="165">
        <v>125.52</v>
      </c>
      <c r="W45" s="165">
        <v>135.07</v>
      </c>
      <c r="X45" s="165">
        <v>129.15</v>
      </c>
      <c r="Y45" s="165">
        <v>116.46</v>
      </c>
      <c r="Z45" s="165">
        <v>126.44</v>
      </c>
      <c r="AA45" s="155">
        <f t="shared" si="18"/>
        <v>1570.38</v>
      </c>
      <c r="AB45" s="64"/>
      <c r="AC45" s="160">
        <f t="shared" si="19"/>
        <v>0.7549903846153847</v>
      </c>
      <c r="AF45" s="126"/>
      <c r="AG45" s="126"/>
      <c r="AH45" s="126"/>
    </row>
    <row r="46" spans="1:38" ht="39" customHeight="1" x14ac:dyDescent="0.25">
      <c r="A46" s="7" t="s">
        <v>63</v>
      </c>
      <c r="B46" s="438" t="s">
        <v>56</v>
      </c>
      <c r="C46" s="439"/>
      <c r="D46" s="438" t="s">
        <v>136</v>
      </c>
      <c r="E46" s="439"/>
      <c r="F46" s="9"/>
      <c r="G46" s="14"/>
      <c r="H46" s="440"/>
      <c r="I46" s="441"/>
      <c r="J46" s="440" t="s">
        <v>545</v>
      </c>
      <c r="K46" s="441"/>
      <c r="L46" s="438" t="s">
        <v>61</v>
      </c>
      <c r="M46" s="439"/>
      <c r="N46" s="9"/>
      <c r="O46" s="78">
        <f>'WorkMonthReport_2020-07_2020-07'!M35</f>
        <v>12</v>
      </c>
      <c r="P46" s="79">
        <v>33</v>
      </c>
      <c r="Q46" s="79">
        <f>'WorkMonthReport_2020-09_2020-09'!J36</f>
        <v>8</v>
      </c>
      <c r="R46" s="79">
        <v>30</v>
      </c>
      <c r="S46" s="79">
        <v>22</v>
      </c>
      <c r="T46" s="165">
        <v>17</v>
      </c>
      <c r="U46" s="165">
        <v>21</v>
      </c>
      <c r="V46" s="165">
        <v>31</v>
      </c>
      <c r="W46" s="165">
        <v>14.5</v>
      </c>
      <c r="X46" s="165">
        <v>24</v>
      </c>
      <c r="Y46" s="165">
        <v>15.5</v>
      </c>
      <c r="Z46" s="165">
        <v>18</v>
      </c>
      <c r="AA46" s="155">
        <f t="shared" si="18"/>
        <v>246</v>
      </c>
      <c r="AB46" s="64"/>
      <c r="AC46" s="160">
        <f t="shared" si="19"/>
        <v>0.11826923076923077</v>
      </c>
      <c r="AF46" s="126"/>
      <c r="AG46" s="126"/>
      <c r="AH46" s="126"/>
    </row>
    <row r="47" spans="1:38" ht="32.25" customHeight="1" x14ac:dyDescent="0.25">
      <c r="A47" s="7" t="s">
        <v>63</v>
      </c>
      <c r="B47" s="438" t="s">
        <v>137</v>
      </c>
      <c r="C47" s="439"/>
      <c r="D47" s="438" t="s">
        <v>138</v>
      </c>
      <c r="E47" s="439"/>
      <c r="F47" s="9"/>
      <c r="G47" s="14"/>
      <c r="H47" s="447">
        <v>43739</v>
      </c>
      <c r="I47" s="448"/>
      <c r="J47" s="1" t="s">
        <v>545</v>
      </c>
      <c r="L47" s="438" t="s">
        <v>66</v>
      </c>
      <c r="M47" s="439"/>
      <c r="N47" s="9"/>
      <c r="O47" s="78">
        <f>'WorkMonthReport_2020-07_2020-07'!M36</f>
        <v>109.17</v>
      </c>
      <c r="P47" s="79">
        <v>38.909999999999997</v>
      </c>
      <c r="Q47" s="79">
        <f>'WorkMonthReport_2020-09_2020-09'!J37</f>
        <v>63.81</v>
      </c>
      <c r="R47" s="79">
        <v>121.77</v>
      </c>
      <c r="S47" s="79">
        <v>68.78</v>
      </c>
      <c r="T47" s="165">
        <v>103.98</v>
      </c>
      <c r="U47" s="165">
        <v>93.91</v>
      </c>
      <c r="V47" s="165">
        <v>97.54</v>
      </c>
      <c r="W47" s="165">
        <v>122.27</v>
      </c>
      <c r="X47" s="165">
        <v>135.06</v>
      </c>
      <c r="Y47" s="165">
        <v>141.55000000000001</v>
      </c>
      <c r="Z47" s="165">
        <v>103.09</v>
      </c>
      <c r="AA47" s="155">
        <f t="shared" si="18"/>
        <v>1199.8399999999997</v>
      </c>
      <c r="AB47" s="64"/>
      <c r="AC47" s="160">
        <f t="shared" si="19"/>
        <v>0.57684615384615368</v>
      </c>
      <c r="AF47" s="126"/>
      <c r="AG47" s="126"/>
      <c r="AH47" s="126"/>
    </row>
    <row r="48" spans="1:38" ht="32.25" customHeight="1" x14ac:dyDescent="0.25">
      <c r="A48" s="7" t="s">
        <v>63</v>
      </c>
      <c r="B48" s="11" t="s">
        <v>440</v>
      </c>
      <c r="C48" s="13"/>
      <c r="D48" s="11" t="s">
        <v>441</v>
      </c>
      <c r="E48" s="13"/>
      <c r="F48" s="9"/>
      <c r="G48" s="34">
        <v>43788</v>
      </c>
      <c r="H48" s="447">
        <v>44329</v>
      </c>
      <c r="I48" s="480"/>
      <c r="J48" s="1" t="s">
        <v>75</v>
      </c>
      <c r="L48" s="438" t="s">
        <v>66</v>
      </c>
      <c r="M48" s="449"/>
      <c r="N48" s="9"/>
      <c r="O48" s="78">
        <f>'WorkMonthReport_2020-07_2020-07'!M37</f>
        <v>187.73</v>
      </c>
      <c r="P48" s="79">
        <v>172.59</v>
      </c>
      <c r="Q48" s="79">
        <f>'WorkMonthReport_2020-09_2020-09'!J38</f>
        <v>181.95</v>
      </c>
      <c r="R48" s="79">
        <v>186.04</v>
      </c>
      <c r="S48" s="79">
        <v>168.84</v>
      </c>
      <c r="T48" s="165">
        <v>191.89</v>
      </c>
      <c r="U48" s="165">
        <v>174.94</v>
      </c>
      <c r="V48" s="165">
        <v>165.2</v>
      </c>
      <c r="W48" s="165">
        <v>195.72</v>
      </c>
      <c r="X48" s="165">
        <v>179.76</v>
      </c>
      <c r="Y48" s="165">
        <v>67.77</v>
      </c>
      <c r="Z48" s="165">
        <v>0</v>
      </c>
      <c r="AA48" s="155">
        <f t="shared" si="18"/>
        <v>1872.43</v>
      </c>
      <c r="AB48" s="64"/>
      <c r="AC48" s="160">
        <f t="shared" si="19"/>
        <v>0.90020673076923075</v>
      </c>
      <c r="AD48" s="62" t="s">
        <v>602</v>
      </c>
      <c r="AE48" s="62"/>
      <c r="AF48" s="127"/>
      <c r="AG48" s="127"/>
      <c r="AH48" s="127"/>
      <c r="AI48" s="176"/>
      <c r="AJ48" s="62"/>
      <c r="AK48" s="62"/>
      <c r="AL48" s="62"/>
    </row>
    <row r="49" spans="1:35" ht="31.5" customHeight="1" x14ac:dyDescent="0.25">
      <c r="A49" s="7" t="s">
        <v>63</v>
      </c>
      <c r="B49" s="438" t="s">
        <v>141</v>
      </c>
      <c r="C49" s="439"/>
      <c r="D49" s="438" t="s">
        <v>142</v>
      </c>
      <c r="E49" s="439"/>
      <c r="F49" s="9"/>
      <c r="G49" s="14"/>
      <c r="H49" s="440"/>
      <c r="I49" s="441"/>
      <c r="J49" s="440" t="s">
        <v>545</v>
      </c>
      <c r="K49" s="441"/>
      <c r="L49" s="438" t="s">
        <v>52</v>
      </c>
      <c r="M49" s="439"/>
      <c r="N49" s="9"/>
      <c r="O49" s="78">
        <f>'WorkMonthReport_2020-07_2020-07'!M39</f>
        <v>174.09</v>
      </c>
      <c r="P49" s="79">
        <v>168.8</v>
      </c>
      <c r="Q49" s="79">
        <f>'WorkMonthReport_2020-09_2020-09'!J40</f>
        <v>183.15</v>
      </c>
      <c r="R49" s="79">
        <v>180.02</v>
      </c>
      <c r="S49" s="79">
        <v>182.12</v>
      </c>
      <c r="T49" s="165">
        <v>177.88</v>
      </c>
      <c r="U49" s="165">
        <v>185.24</v>
      </c>
      <c r="V49" s="165">
        <v>155.66999999999999</v>
      </c>
      <c r="W49" s="165">
        <v>187.64</v>
      </c>
      <c r="X49" s="165">
        <v>162.16999999999999</v>
      </c>
      <c r="Y49" s="165">
        <v>163.94</v>
      </c>
      <c r="Z49" s="165">
        <v>172.23</v>
      </c>
      <c r="AA49" s="155">
        <f t="shared" si="18"/>
        <v>2092.9500000000003</v>
      </c>
      <c r="AB49" s="64"/>
      <c r="AC49" s="160">
        <f t="shared" si="19"/>
        <v>1.0062259615384617</v>
      </c>
      <c r="AF49" s="126" t="e">
        <f>#REF!</f>
        <v>#REF!</v>
      </c>
      <c r="AG49" s="126" t="e">
        <f>#REF!</f>
        <v>#REF!</v>
      </c>
      <c r="AH49" s="126" t="e">
        <f>#REF!</f>
        <v>#REF!</v>
      </c>
    </row>
    <row r="50" spans="1:35" ht="26.25" customHeight="1" x14ac:dyDescent="0.25">
      <c r="A50" s="442" t="s">
        <v>423</v>
      </c>
      <c r="B50" s="443"/>
      <c r="C50" s="444"/>
      <c r="D50" s="445"/>
      <c r="E50" s="446"/>
      <c r="F50" s="109"/>
      <c r="G50" s="110"/>
      <c r="H50" s="445"/>
      <c r="I50" s="446"/>
      <c r="J50" s="445"/>
      <c r="K50" s="446"/>
      <c r="L50" s="445"/>
      <c r="M50" s="446"/>
      <c r="N50" s="109"/>
      <c r="O50" s="108">
        <f>SUM(O19:O49)</f>
        <v>4097.26</v>
      </c>
      <c r="P50" s="136">
        <f>SUM(P19:P49)</f>
        <v>3733.3599999999997</v>
      </c>
      <c r="Q50" s="136">
        <f t="shared" ref="Q50:Z50" si="20">SUM(Q18:Q49)</f>
        <v>4070.5099999999998</v>
      </c>
      <c r="R50" s="136">
        <f t="shared" si="20"/>
        <v>4197.2199999999993</v>
      </c>
      <c r="S50" s="136">
        <f t="shared" si="20"/>
        <v>3872.1699999999996</v>
      </c>
      <c r="T50" s="167">
        <f t="shared" si="20"/>
        <v>4064.4800000000005</v>
      </c>
      <c r="U50" s="167">
        <f t="shared" si="20"/>
        <v>3799.29</v>
      </c>
      <c r="V50" s="167">
        <f t="shared" si="20"/>
        <v>3546.3999999999996</v>
      </c>
      <c r="W50" s="167">
        <f t="shared" si="20"/>
        <v>4045.3999999999996</v>
      </c>
      <c r="X50" s="167">
        <f t="shared" si="20"/>
        <v>3807.9000000000005</v>
      </c>
      <c r="Y50" s="167">
        <f t="shared" si="20"/>
        <v>3507.8900000000003</v>
      </c>
      <c r="Z50" s="167">
        <f t="shared" si="20"/>
        <v>3846.61</v>
      </c>
      <c r="AA50" s="105">
        <f>SUM(AA19:AA49)</f>
        <v>44830.069999999992</v>
      </c>
      <c r="AB50" s="476"/>
      <c r="AC50" s="477"/>
    </row>
    <row r="51" spans="1:35" ht="24" customHeight="1" x14ac:dyDescent="0.2">
      <c r="A51" s="111" t="s">
        <v>425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12">
        <f t="shared" ref="O51:T51" si="21">O50*12/2080</f>
        <v>23.638038461538464</v>
      </c>
      <c r="P51" s="112">
        <f t="shared" si="21"/>
        <v>21.53861538461538</v>
      </c>
      <c r="Q51" s="112">
        <f t="shared" si="21"/>
        <v>23.483711538461534</v>
      </c>
      <c r="R51" s="112">
        <f t="shared" si="21"/>
        <v>24.214730769230766</v>
      </c>
      <c r="S51" s="112">
        <f t="shared" si="21"/>
        <v>22.339442307692305</v>
      </c>
      <c r="T51" s="168">
        <f t="shared" si="21"/>
        <v>23.44892307692308</v>
      </c>
      <c r="U51" s="168">
        <f t="shared" ref="U51:Z51" si="22">U50*12/2080</f>
        <v>21.918980769230767</v>
      </c>
      <c r="V51" s="168">
        <f t="shared" si="22"/>
        <v>20.459999999999997</v>
      </c>
      <c r="W51" s="168">
        <f t="shared" si="22"/>
        <v>23.338846153846152</v>
      </c>
      <c r="X51" s="168">
        <f t="shared" si="22"/>
        <v>21.968653846153849</v>
      </c>
      <c r="Y51" s="168">
        <f t="shared" si="22"/>
        <v>20.237826923076927</v>
      </c>
      <c r="Z51" s="168">
        <f t="shared" si="22"/>
        <v>22.191980769230771</v>
      </c>
      <c r="AA51" s="168">
        <f>AA50/2080</f>
        <v>21.552918269230766</v>
      </c>
      <c r="AB51" s="104"/>
      <c r="AC51" s="113">
        <f>SUM(AC18:AC49)</f>
        <v>22.398312500000007</v>
      </c>
      <c r="AD51" s="21"/>
    </row>
    <row r="52" spans="1:35" ht="15.75" customHeight="1" x14ac:dyDescent="0.2">
      <c r="A52" s="84" t="s">
        <v>144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5">
        <f t="shared" ref="O52:AA52" si="23">O51+O17</f>
        <v>33.263038461538464</v>
      </c>
      <c r="P52" s="85">
        <f t="shared" si="23"/>
        <v>31.16361538461538</v>
      </c>
      <c r="Q52" s="85">
        <f t="shared" si="23"/>
        <v>33.108711538461534</v>
      </c>
      <c r="R52" s="85">
        <f t="shared" si="23"/>
        <v>34.439730769230763</v>
      </c>
      <c r="S52" s="85">
        <f t="shared" si="23"/>
        <v>32.564442307692303</v>
      </c>
      <c r="T52" s="169">
        <f t="shared" si="23"/>
        <v>33.673923076923082</v>
      </c>
      <c r="U52" s="169">
        <f t="shared" si="23"/>
        <v>32.018980769230765</v>
      </c>
      <c r="V52" s="169">
        <f t="shared" si="23"/>
        <v>30.559999999999995</v>
      </c>
      <c r="W52" s="169">
        <f t="shared" si="23"/>
        <v>33.43884615384615</v>
      </c>
      <c r="X52" s="169">
        <f t="shared" si="23"/>
        <v>32.06865384615385</v>
      </c>
      <c r="Y52" s="169">
        <f t="shared" si="23"/>
        <v>30.212826923076925</v>
      </c>
      <c r="Z52" s="169">
        <f t="shared" si="23"/>
        <v>30.791980769230769</v>
      </c>
      <c r="AA52" s="183">
        <f t="shared" si="23"/>
        <v>31.580001602564096</v>
      </c>
      <c r="AB52" s="87"/>
      <c r="AC52" s="86">
        <f>AC51+AC17</f>
        <v>32.42539583333334</v>
      </c>
    </row>
    <row r="54" spans="1:35" x14ac:dyDescent="0.2">
      <c r="AE54" s="1" t="s">
        <v>148</v>
      </c>
      <c r="AF54" s="126" t="e">
        <f>#REF!*12/2080</f>
        <v>#REF!</v>
      </c>
      <c r="AG54" s="126" t="e">
        <f>#REF!*12/2080</f>
        <v>#REF!</v>
      </c>
      <c r="AH54" s="126" t="e">
        <f>#REF!*12/2080</f>
        <v>#REF!</v>
      </c>
      <c r="AI54" s="101" t="e">
        <f>AH54</f>
        <v>#REF!</v>
      </c>
    </row>
    <row r="55" spans="1:35" x14ac:dyDescent="0.2">
      <c r="A55" s="151"/>
      <c r="Z55" s="126"/>
      <c r="AE55" s="1" t="s">
        <v>435</v>
      </c>
      <c r="AF55" s="126"/>
      <c r="AG55" s="126"/>
      <c r="AH55" s="126"/>
      <c r="AI55" s="101">
        <v>0.6</v>
      </c>
    </row>
    <row r="56" spans="1:35" x14ac:dyDescent="0.2">
      <c r="AF56" s="126"/>
      <c r="AG56" s="126"/>
      <c r="AH56" s="126"/>
      <c r="AI56" s="101" t="e">
        <f>SUM(AI54:AI55)</f>
        <v>#REF!</v>
      </c>
    </row>
    <row r="57" spans="1:35" x14ac:dyDescent="0.2">
      <c r="AE57" s="1" t="s">
        <v>520</v>
      </c>
      <c r="AF57" s="126"/>
      <c r="AG57" s="126"/>
      <c r="AH57" s="126"/>
      <c r="AI57" s="101"/>
    </row>
    <row r="58" spans="1:35" x14ac:dyDescent="0.2">
      <c r="AE58" s="1" t="s">
        <v>526</v>
      </c>
      <c r="AF58" s="126"/>
      <c r="AG58" s="126"/>
      <c r="AH58" s="126" t="e">
        <f>AF54-AH54</f>
        <v>#REF!</v>
      </c>
      <c r="AI58" s="101"/>
    </row>
    <row r="59" spans="1:35" x14ac:dyDescent="0.2">
      <c r="AE59" s="1" t="s">
        <v>527</v>
      </c>
      <c r="AF59" s="126"/>
      <c r="AG59" s="126"/>
      <c r="AH59" s="126" t="e">
        <f>AF54-AI56</f>
        <v>#REF!</v>
      </c>
      <c r="AI59" s="101"/>
    </row>
    <row r="60" spans="1:35" x14ac:dyDescent="0.2">
      <c r="AE60" s="128" t="s">
        <v>528</v>
      </c>
      <c r="AH60" s="126" t="e">
        <f>AH59+1</f>
        <v>#REF!</v>
      </c>
    </row>
    <row r="61" spans="1:35" x14ac:dyDescent="0.2">
      <c r="AE61" s="1" t="s">
        <v>529</v>
      </c>
      <c r="AH61" s="129">
        <v>-1.6</v>
      </c>
    </row>
    <row r="62" spans="1:35" x14ac:dyDescent="0.2">
      <c r="AH62" s="126" t="e">
        <f>AH60+AH61</f>
        <v>#REF!</v>
      </c>
      <c r="AI62" s="26" t="s">
        <v>530</v>
      </c>
    </row>
    <row r="102" ht="21" customHeight="1" x14ac:dyDescent="0.2"/>
  </sheetData>
  <mergeCells count="205">
    <mergeCell ref="H48:I48"/>
    <mergeCell ref="L28:M28"/>
    <mergeCell ref="L32:M32"/>
    <mergeCell ref="B20:C20"/>
    <mergeCell ref="D20:E20"/>
    <mergeCell ref="H20:I20"/>
    <mergeCell ref="J20:K20"/>
    <mergeCell ref="L20:M20"/>
    <mergeCell ref="B21:C21"/>
    <mergeCell ref="D21:E21"/>
    <mergeCell ref="H21:I21"/>
    <mergeCell ref="J21:K21"/>
    <mergeCell ref="L21:M21"/>
    <mergeCell ref="B22:C22"/>
    <mergeCell ref="D22:E22"/>
    <mergeCell ref="H22:I22"/>
    <mergeCell ref="J22:K22"/>
    <mergeCell ref="L22:M22"/>
    <mergeCell ref="L25:M25"/>
    <mergeCell ref="B27:C27"/>
    <mergeCell ref="D27:E27"/>
    <mergeCell ref="H27:I27"/>
    <mergeCell ref="J27:K27"/>
    <mergeCell ref="L27:M27"/>
    <mergeCell ref="L26:M26"/>
    <mergeCell ref="L48:M48"/>
    <mergeCell ref="A1:O1"/>
    <mergeCell ref="B2:C2"/>
    <mergeCell ref="D2:E2"/>
    <mergeCell ref="H2:I2"/>
    <mergeCell ref="J2:K2"/>
    <mergeCell ref="L2:M2"/>
    <mergeCell ref="B3:C3"/>
    <mergeCell ref="D3:E3"/>
    <mergeCell ref="H3:I3"/>
    <mergeCell ref="J3:K3"/>
    <mergeCell ref="L3:M3"/>
    <mergeCell ref="B4:C4"/>
    <mergeCell ref="D4:E4"/>
    <mergeCell ref="H4:I4"/>
    <mergeCell ref="J4:K4"/>
    <mergeCell ref="L4:M4"/>
    <mergeCell ref="B5:C5"/>
    <mergeCell ref="D5:E5"/>
    <mergeCell ref="H5:I5"/>
    <mergeCell ref="J5:K5"/>
    <mergeCell ref="L5:M5"/>
    <mergeCell ref="B6:C6"/>
    <mergeCell ref="D6:E6"/>
    <mergeCell ref="H6:I6"/>
    <mergeCell ref="J6:K6"/>
    <mergeCell ref="L6:M6"/>
    <mergeCell ref="B7:C7"/>
    <mergeCell ref="D7:E7"/>
    <mergeCell ref="H7:I7"/>
    <mergeCell ref="J7:K7"/>
    <mergeCell ref="L7:M7"/>
    <mergeCell ref="B11:C11"/>
    <mergeCell ref="D11:E11"/>
    <mergeCell ref="H11:I11"/>
    <mergeCell ref="J11:K11"/>
    <mergeCell ref="L11:M11"/>
    <mergeCell ref="B8:C8"/>
    <mergeCell ref="D8:E8"/>
    <mergeCell ref="H8:I8"/>
    <mergeCell ref="J8:K8"/>
    <mergeCell ref="L8:M8"/>
    <mergeCell ref="B9:C9"/>
    <mergeCell ref="D9:E9"/>
    <mergeCell ref="H9:I9"/>
    <mergeCell ref="J9:K9"/>
    <mergeCell ref="L9:M9"/>
    <mergeCell ref="L10:M10"/>
    <mergeCell ref="B12:C12"/>
    <mergeCell ref="D12:E12"/>
    <mergeCell ref="H12:I12"/>
    <mergeCell ref="J12:K12"/>
    <mergeCell ref="L12:M12"/>
    <mergeCell ref="B13:C13"/>
    <mergeCell ref="D13:E13"/>
    <mergeCell ref="H13:I13"/>
    <mergeCell ref="J13:K13"/>
    <mergeCell ref="L13:M13"/>
    <mergeCell ref="B14:C14"/>
    <mergeCell ref="D14:E14"/>
    <mergeCell ref="H14:I14"/>
    <mergeCell ref="J14:K14"/>
    <mergeCell ref="L14:M14"/>
    <mergeCell ref="B15:C15"/>
    <mergeCell ref="D15:E15"/>
    <mergeCell ref="H15:I15"/>
    <mergeCell ref="J15:K15"/>
    <mergeCell ref="L15:M15"/>
    <mergeCell ref="A17:C17"/>
    <mergeCell ref="D17:E17"/>
    <mergeCell ref="H17:I17"/>
    <mergeCell ref="J17:K17"/>
    <mergeCell ref="L17:M17"/>
    <mergeCell ref="B24:C24"/>
    <mergeCell ref="D24:E24"/>
    <mergeCell ref="H24:I24"/>
    <mergeCell ref="J24:K24"/>
    <mergeCell ref="L24:M24"/>
    <mergeCell ref="L19:M19"/>
    <mergeCell ref="J19:K19"/>
    <mergeCell ref="H19:I19"/>
    <mergeCell ref="D19:E19"/>
    <mergeCell ref="B19:C19"/>
    <mergeCell ref="L18:M18"/>
    <mergeCell ref="B23:C23"/>
    <mergeCell ref="D23:E23"/>
    <mergeCell ref="H23:I23"/>
    <mergeCell ref="J23:K23"/>
    <mergeCell ref="L23:M23"/>
    <mergeCell ref="B29:C29"/>
    <mergeCell ref="D29:E29"/>
    <mergeCell ref="H29:I29"/>
    <mergeCell ref="J29:K29"/>
    <mergeCell ref="L29:M29"/>
    <mergeCell ref="B30:C30"/>
    <mergeCell ref="D30:E30"/>
    <mergeCell ref="H30:I30"/>
    <mergeCell ref="J30:K30"/>
    <mergeCell ref="L30:M30"/>
    <mergeCell ref="B33:C33"/>
    <mergeCell ref="D33:E33"/>
    <mergeCell ref="H33:I33"/>
    <mergeCell ref="J33:K33"/>
    <mergeCell ref="L33:M33"/>
    <mergeCell ref="B31:C31"/>
    <mergeCell ref="D31:E31"/>
    <mergeCell ref="H31:I31"/>
    <mergeCell ref="J31:K31"/>
    <mergeCell ref="L31:M31"/>
    <mergeCell ref="B36:C36"/>
    <mergeCell ref="D36:E36"/>
    <mergeCell ref="H36:I36"/>
    <mergeCell ref="J36:K36"/>
    <mergeCell ref="L36:M36"/>
    <mergeCell ref="B34:C34"/>
    <mergeCell ref="D34:E34"/>
    <mergeCell ref="H34:I34"/>
    <mergeCell ref="J34:K34"/>
    <mergeCell ref="L34:M34"/>
    <mergeCell ref="L35:M35"/>
    <mergeCell ref="B40:C40"/>
    <mergeCell ref="D40:E40"/>
    <mergeCell ref="H40:I40"/>
    <mergeCell ref="J40:K40"/>
    <mergeCell ref="L40:M40"/>
    <mergeCell ref="B37:C37"/>
    <mergeCell ref="D37:E37"/>
    <mergeCell ref="H37:I37"/>
    <mergeCell ref="J37:K37"/>
    <mergeCell ref="L37:M37"/>
    <mergeCell ref="L39:M39"/>
    <mergeCell ref="L38:M38"/>
    <mergeCell ref="AB2:AC2"/>
    <mergeCell ref="AB3:AC3"/>
    <mergeCell ref="B49:C49"/>
    <mergeCell ref="D49:E49"/>
    <mergeCell ref="H49:I49"/>
    <mergeCell ref="J49:K49"/>
    <mergeCell ref="L49:M49"/>
    <mergeCell ref="H41:I41"/>
    <mergeCell ref="B41:C41"/>
    <mergeCell ref="B32:C32"/>
    <mergeCell ref="L43:M43"/>
    <mergeCell ref="B45:C45"/>
    <mergeCell ref="D45:E45"/>
    <mergeCell ref="H45:I45"/>
    <mergeCell ref="J45:K45"/>
    <mergeCell ref="L45:M45"/>
    <mergeCell ref="B44:C44"/>
    <mergeCell ref="D44:E44"/>
    <mergeCell ref="H44:I44"/>
    <mergeCell ref="J44:K44"/>
    <mergeCell ref="L44:M44"/>
    <mergeCell ref="B42:C42"/>
    <mergeCell ref="D42:E42"/>
    <mergeCell ref="L41:M41"/>
    <mergeCell ref="A50:C50"/>
    <mergeCell ref="J16:K16"/>
    <mergeCell ref="L16:M16"/>
    <mergeCell ref="AB50:AC50"/>
    <mergeCell ref="D50:E50"/>
    <mergeCell ref="H50:I50"/>
    <mergeCell ref="J50:K50"/>
    <mergeCell ref="L50:M50"/>
    <mergeCell ref="B47:C47"/>
    <mergeCell ref="D47:E47"/>
    <mergeCell ref="H47:I47"/>
    <mergeCell ref="L47:M47"/>
    <mergeCell ref="B46:C46"/>
    <mergeCell ref="D46:E46"/>
    <mergeCell ref="H46:I46"/>
    <mergeCell ref="J46:K46"/>
    <mergeCell ref="L46:M46"/>
    <mergeCell ref="J42:K42"/>
    <mergeCell ref="L42:M42"/>
    <mergeCell ref="B39:C39"/>
    <mergeCell ref="D39:E39"/>
    <mergeCell ref="H39:I39"/>
    <mergeCell ref="J39:K39"/>
    <mergeCell ref="H42:I42"/>
  </mergeCells>
  <pageMargins left="0.7" right="0.7" top="0.75" bottom="0.75" header="0.3" footer="0.3"/>
  <pageSetup fitToWidth="0" fitToHeight="0" orientation="portrait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109"/>
  <sheetViews>
    <sheetView workbookViewId="0">
      <pane xSplit="3" ySplit="3" topLeftCell="Y16" activePane="bottomRight" state="frozen"/>
      <selection pane="topRight" activeCell="D1" sqref="D1"/>
      <selection pane="bottomLeft" activeCell="A4" sqref="A4"/>
      <selection pane="bottomRight" activeCell="AA17" sqref="AA17"/>
    </sheetView>
  </sheetViews>
  <sheetFormatPr defaultColWidth="9.33203125" defaultRowHeight="15.75" x14ac:dyDescent="0.2"/>
  <cols>
    <col min="1" max="1" width="15.33203125" style="1" customWidth="1"/>
    <col min="2" max="2" width="11.83203125" style="1" customWidth="1"/>
    <col min="3" max="3" width="43" style="1" customWidth="1"/>
    <col min="4" max="4" width="20.83203125" style="1" customWidth="1"/>
    <col min="5" max="5" width="8.1640625" style="1" customWidth="1"/>
    <col min="6" max="7" width="18" style="1" customWidth="1"/>
    <col min="8" max="8" width="8.6640625" style="1" customWidth="1"/>
    <col min="9" max="9" width="10.1640625" style="1" customWidth="1"/>
    <col min="10" max="10" width="13.1640625" style="1" customWidth="1"/>
    <col min="11" max="11" width="6.83203125" style="1" customWidth="1"/>
    <col min="12" max="12" width="3.33203125" style="1" customWidth="1"/>
    <col min="13" max="13" width="13.33203125" style="1" customWidth="1"/>
    <col min="14" max="14" width="14.1640625" style="1" customWidth="1"/>
    <col min="15" max="15" width="31.33203125" style="1" customWidth="1"/>
    <col min="16" max="16" width="27.33203125" style="1" customWidth="1"/>
    <col min="17" max="26" width="29.5" style="1" customWidth="1"/>
    <col min="27" max="27" width="16" style="1" customWidth="1"/>
    <col min="28" max="28" width="9.33203125" style="1"/>
    <col min="29" max="29" width="13.83203125" style="1" customWidth="1"/>
    <col min="30" max="30" width="9.33203125" style="1"/>
    <col min="31" max="31" width="11.33203125" style="1" hidden="1" customWidth="1"/>
    <col min="32" max="34" width="0" style="1" hidden="1" customWidth="1"/>
    <col min="35" max="35" width="55.1640625" style="26" hidden="1" customWidth="1"/>
    <col min="36" max="36" width="0" style="1" hidden="1" customWidth="1"/>
    <col min="37" max="16384" width="9.33203125" style="1"/>
  </cols>
  <sheetData>
    <row r="1" spans="1:32" ht="33" customHeight="1" x14ac:dyDescent="0.2">
      <c r="A1" s="481" t="s">
        <v>429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32" ht="16.5" customHeight="1" x14ac:dyDescent="0.2">
      <c r="A2" s="2"/>
      <c r="B2" s="450"/>
      <c r="C2" s="471"/>
      <c r="D2" s="450"/>
      <c r="E2" s="471"/>
      <c r="F2" s="2"/>
      <c r="G2" s="29"/>
      <c r="H2" s="450"/>
      <c r="I2" s="471"/>
      <c r="J2" s="450"/>
      <c r="K2" s="471"/>
      <c r="L2" s="450"/>
      <c r="M2" s="471"/>
      <c r="N2" s="2"/>
      <c r="O2" s="89" t="s">
        <v>426</v>
      </c>
      <c r="P2" s="89" t="s">
        <v>427</v>
      </c>
      <c r="Q2" s="89" t="s">
        <v>426</v>
      </c>
      <c r="R2" s="100" t="s">
        <v>431</v>
      </c>
      <c r="S2" s="100" t="s">
        <v>433</v>
      </c>
      <c r="T2" s="100" t="s">
        <v>431</v>
      </c>
      <c r="U2" s="100" t="s">
        <v>497</v>
      </c>
      <c r="V2" s="100" t="s">
        <v>431</v>
      </c>
      <c r="W2" s="100" t="s">
        <v>431</v>
      </c>
      <c r="X2" s="100" t="s">
        <v>513</v>
      </c>
      <c r="Y2" s="95" t="s">
        <v>513</v>
      </c>
      <c r="Z2" s="95" t="s">
        <v>431</v>
      </c>
      <c r="AA2" s="88"/>
      <c r="AB2" s="478">
        <v>12</v>
      </c>
      <c r="AC2" s="479"/>
    </row>
    <row r="3" spans="1:32" ht="47.1" customHeight="1" x14ac:dyDescent="0.2">
      <c r="A3" s="4" t="s">
        <v>150</v>
      </c>
      <c r="B3" s="465" t="s">
        <v>2</v>
      </c>
      <c r="C3" s="466"/>
      <c r="D3" s="465" t="s">
        <v>3</v>
      </c>
      <c r="E3" s="466"/>
      <c r="F3" s="4" t="s">
        <v>151</v>
      </c>
      <c r="G3" s="30" t="s">
        <v>160</v>
      </c>
      <c r="H3" s="465" t="s">
        <v>4</v>
      </c>
      <c r="I3" s="466"/>
      <c r="J3" s="465" t="s">
        <v>5</v>
      </c>
      <c r="K3" s="466"/>
      <c r="L3" s="465" t="s">
        <v>6</v>
      </c>
      <c r="M3" s="466"/>
      <c r="N3" s="5" t="s">
        <v>7</v>
      </c>
      <c r="O3" s="4" t="s">
        <v>444</v>
      </c>
      <c r="P3" s="4" t="s">
        <v>445</v>
      </c>
      <c r="Q3" s="4" t="s">
        <v>428</v>
      </c>
      <c r="R3" s="4" t="s">
        <v>432</v>
      </c>
      <c r="S3" s="4" t="s">
        <v>437</v>
      </c>
      <c r="T3" s="30" t="s">
        <v>443</v>
      </c>
      <c r="U3" s="30" t="s">
        <v>498</v>
      </c>
      <c r="V3" s="30" t="s">
        <v>504</v>
      </c>
      <c r="W3" s="30" t="s">
        <v>508</v>
      </c>
      <c r="X3" s="30" t="s">
        <v>511</v>
      </c>
      <c r="Y3" s="132" t="s">
        <v>518</v>
      </c>
      <c r="Z3" s="132" t="s">
        <v>533</v>
      </c>
      <c r="AA3" s="32" t="s">
        <v>148</v>
      </c>
      <c r="AB3" s="467" t="s">
        <v>149</v>
      </c>
      <c r="AC3" s="468"/>
      <c r="AF3" s="1" t="s">
        <v>519</v>
      </c>
    </row>
    <row r="4" spans="1:32" ht="28.5" customHeight="1" x14ac:dyDescent="0.25">
      <c r="A4" s="7" t="s">
        <v>17</v>
      </c>
      <c r="B4" s="438" t="s">
        <v>18</v>
      </c>
      <c r="C4" s="439"/>
      <c r="D4" s="438" t="s">
        <v>19</v>
      </c>
      <c r="E4" s="439"/>
      <c r="F4" s="7" t="s">
        <v>20</v>
      </c>
      <c r="G4" s="11"/>
      <c r="H4" s="440"/>
      <c r="I4" s="441"/>
      <c r="J4" s="438" t="s">
        <v>21</v>
      </c>
      <c r="K4" s="439"/>
      <c r="L4" s="438" t="s">
        <v>22</v>
      </c>
      <c r="M4" s="439"/>
      <c r="N4" s="8">
        <v>0.88</v>
      </c>
      <c r="O4" s="8">
        <v>0.88</v>
      </c>
      <c r="P4" s="137">
        <f t="shared" ref="P4:W15" si="0">O4</f>
        <v>0.88</v>
      </c>
      <c r="Q4" s="138">
        <f t="shared" si="0"/>
        <v>0.88</v>
      </c>
      <c r="R4" s="138">
        <f t="shared" si="0"/>
        <v>0.88</v>
      </c>
      <c r="S4" s="138">
        <f t="shared" si="0"/>
        <v>0.88</v>
      </c>
      <c r="T4" s="138">
        <f t="shared" si="0"/>
        <v>0.88</v>
      </c>
      <c r="U4" s="138">
        <f t="shared" si="0"/>
        <v>0.88</v>
      </c>
      <c r="V4" s="138">
        <f t="shared" si="0"/>
        <v>0.88</v>
      </c>
      <c r="W4" s="138">
        <f t="shared" si="0"/>
        <v>0.88</v>
      </c>
      <c r="X4" s="138">
        <v>0.75</v>
      </c>
      <c r="Y4" s="90">
        <f>X4</f>
        <v>0.75</v>
      </c>
      <c r="Z4" s="90">
        <f>W4</f>
        <v>0.88</v>
      </c>
      <c r="AA4" s="31">
        <f>SUM(O4:Z4)/12</f>
        <v>0.85833333333333339</v>
      </c>
      <c r="AB4" s="28"/>
      <c r="AC4" s="63">
        <f>AA4</f>
        <v>0.85833333333333339</v>
      </c>
    </row>
    <row r="5" spans="1:32" ht="28.5" customHeight="1" x14ac:dyDescent="0.25">
      <c r="A5" s="7" t="s">
        <v>17</v>
      </c>
      <c r="B5" s="438" t="s">
        <v>23</v>
      </c>
      <c r="C5" s="439"/>
      <c r="D5" s="438" t="s">
        <v>24</v>
      </c>
      <c r="E5" s="439"/>
      <c r="F5" s="7" t="s">
        <v>25</v>
      </c>
      <c r="G5" s="11"/>
      <c r="H5" s="440"/>
      <c r="I5" s="441"/>
      <c r="J5" s="438" t="s">
        <v>26</v>
      </c>
      <c r="K5" s="439"/>
      <c r="L5" s="438" t="s">
        <v>27</v>
      </c>
      <c r="M5" s="439"/>
      <c r="N5" s="8">
        <v>1</v>
      </c>
      <c r="O5" s="8">
        <v>1</v>
      </c>
      <c r="P5" s="137">
        <f t="shared" si="0"/>
        <v>1</v>
      </c>
      <c r="Q5" s="138">
        <f t="shared" si="0"/>
        <v>1</v>
      </c>
      <c r="R5" s="138">
        <f t="shared" si="0"/>
        <v>1</v>
      </c>
      <c r="S5" s="138">
        <f t="shared" si="0"/>
        <v>1</v>
      </c>
      <c r="T5" s="138">
        <f t="shared" si="0"/>
        <v>1</v>
      </c>
      <c r="U5" s="138">
        <f t="shared" si="0"/>
        <v>1</v>
      </c>
      <c r="V5" s="138">
        <f t="shared" si="0"/>
        <v>1</v>
      </c>
      <c r="W5" s="138">
        <f t="shared" si="0"/>
        <v>1</v>
      </c>
      <c r="X5" s="138">
        <v>0.88</v>
      </c>
      <c r="Y5" s="90">
        <f>X5</f>
        <v>0.88</v>
      </c>
      <c r="Z5" s="90">
        <f>W5</f>
        <v>1</v>
      </c>
      <c r="AA5" s="31">
        <f t="shared" ref="AA5:AA14" si="1">SUM(O5:Z5)/12</f>
        <v>0.98000000000000009</v>
      </c>
      <c r="AB5" s="28"/>
      <c r="AC5" s="63">
        <f t="shared" ref="AC5:AC15" si="2">AA5</f>
        <v>0.98000000000000009</v>
      </c>
    </row>
    <row r="6" spans="1:32" ht="28.5" customHeight="1" x14ac:dyDescent="0.25">
      <c r="A6" s="7" t="s">
        <v>17</v>
      </c>
      <c r="B6" s="438" t="s">
        <v>28</v>
      </c>
      <c r="C6" s="439"/>
      <c r="D6" s="438" t="s">
        <v>29</v>
      </c>
      <c r="E6" s="439"/>
      <c r="F6" s="7" t="s">
        <v>30</v>
      </c>
      <c r="G6" s="11"/>
      <c r="H6" s="440"/>
      <c r="I6" s="441"/>
      <c r="J6" s="438" t="s">
        <v>31</v>
      </c>
      <c r="K6" s="439"/>
      <c r="L6" s="438" t="s">
        <v>27</v>
      </c>
      <c r="M6" s="439"/>
      <c r="N6" s="8">
        <v>0.75</v>
      </c>
      <c r="O6" s="8">
        <v>0.75</v>
      </c>
      <c r="P6" s="137">
        <f t="shared" si="0"/>
        <v>0.75</v>
      </c>
      <c r="Q6" s="138">
        <f t="shared" si="0"/>
        <v>0.75</v>
      </c>
      <c r="R6" s="138">
        <f t="shared" si="0"/>
        <v>0.75</v>
      </c>
      <c r="S6" s="138">
        <f t="shared" si="0"/>
        <v>0.75</v>
      </c>
      <c r="T6" s="138">
        <f t="shared" si="0"/>
        <v>0.75</v>
      </c>
      <c r="U6" s="138">
        <f t="shared" si="0"/>
        <v>0.75</v>
      </c>
      <c r="V6" s="138">
        <f t="shared" si="0"/>
        <v>0.75</v>
      </c>
      <c r="W6" s="138">
        <f t="shared" si="0"/>
        <v>0.75</v>
      </c>
      <c r="X6" s="138">
        <v>0.5</v>
      </c>
      <c r="Y6" s="90">
        <f t="shared" ref="Y6:Y15" si="3">X6</f>
        <v>0.5</v>
      </c>
      <c r="Z6" s="90">
        <f>W6</f>
        <v>0.75</v>
      </c>
      <c r="AA6" s="31">
        <f t="shared" si="1"/>
        <v>0.70833333333333337</v>
      </c>
      <c r="AB6" s="28"/>
      <c r="AC6" s="63">
        <f t="shared" si="2"/>
        <v>0.70833333333333337</v>
      </c>
    </row>
    <row r="7" spans="1:32" ht="38.25" customHeight="1" x14ac:dyDescent="0.25">
      <c r="A7" s="7" t="s">
        <v>17</v>
      </c>
      <c r="B7" s="438" t="s">
        <v>32</v>
      </c>
      <c r="C7" s="439"/>
      <c r="D7" s="438" t="s">
        <v>33</v>
      </c>
      <c r="E7" s="439"/>
      <c r="F7" s="9"/>
      <c r="G7" s="14"/>
      <c r="H7" s="440"/>
      <c r="I7" s="441"/>
      <c r="J7" s="438" t="s">
        <v>34</v>
      </c>
      <c r="K7" s="439"/>
      <c r="L7" s="438" t="s">
        <v>35</v>
      </c>
      <c r="M7" s="439"/>
      <c r="N7" s="8">
        <v>0.89</v>
      </c>
      <c r="O7" s="8">
        <v>0.89</v>
      </c>
      <c r="P7" s="137">
        <f t="shared" si="0"/>
        <v>0.89</v>
      </c>
      <c r="Q7" s="138">
        <f t="shared" si="0"/>
        <v>0.89</v>
      </c>
      <c r="R7" s="138">
        <f t="shared" si="0"/>
        <v>0.89</v>
      </c>
      <c r="S7" s="138">
        <f t="shared" si="0"/>
        <v>0.89</v>
      </c>
      <c r="T7" s="138">
        <f t="shared" si="0"/>
        <v>0.89</v>
      </c>
      <c r="U7" s="138">
        <v>0.6</v>
      </c>
      <c r="V7" s="138">
        <v>0.6</v>
      </c>
      <c r="W7" s="138">
        <f t="shared" si="0"/>
        <v>0.6</v>
      </c>
      <c r="X7" s="138">
        <v>0.55000000000000004</v>
      </c>
      <c r="Y7" s="90">
        <f t="shared" si="3"/>
        <v>0.55000000000000004</v>
      </c>
      <c r="Z7" s="90">
        <f>Y7</f>
        <v>0.55000000000000004</v>
      </c>
      <c r="AA7" s="31">
        <f t="shared" si="1"/>
        <v>0.73249999999999993</v>
      </c>
      <c r="AB7" s="28"/>
      <c r="AC7" s="63">
        <f t="shared" si="2"/>
        <v>0.73249999999999993</v>
      </c>
      <c r="AD7" s="62" t="s">
        <v>499</v>
      </c>
      <c r="AE7" s="62"/>
      <c r="AF7" s="62"/>
    </row>
    <row r="8" spans="1:32" ht="29.25" customHeight="1" x14ac:dyDescent="0.25">
      <c r="A8" s="7" t="s">
        <v>17</v>
      </c>
      <c r="B8" s="438" t="s">
        <v>36</v>
      </c>
      <c r="C8" s="439"/>
      <c r="D8" s="438" t="s">
        <v>37</v>
      </c>
      <c r="E8" s="439"/>
      <c r="F8" s="7" t="s">
        <v>38</v>
      </c>
      <c r="G8" s="11"/>
      <c r="H8" s="440"/>
      <c r="I8" s="441"/>
      <c r="J8" s="438" t="s">
        <v>31</v>
      </c>
      <c r="K8" s="439"/>
      <c r="L8" s="438" t="s">
        <v>22</v>
      </c>
      <c r="M8" s="439"/>
      <c r="N8" s="8">
        <v>0.75</v>
      </c>
      <c r="O8" s="8">
        <v>0.75</v>
      </c>
      <c r="P8" s="137">
        <f t="shared" si="0"/>
        <v>0.75</v>
      </c>
      <c r="Q8" s="138">
        <f t="shared" si="0"/>
        <v>0.75</v>
      </c>
      <c r="R8" s="138">
        <f t="shared" si="0"/>
        <v>0.75</v>
      </c>
      <c r="S8" s="138">
        <f t="shared" si="0"/>
        <v>0.75</v>
      </c>
      <c r="T8" s="138">
        <f t="shared" si="0"/>
        <v>0.75</v>
      </c>
      <c r="U8" s="138">
        <f>T8</f>
        <v>0.75</v>
      </c>
      <c r="V8" s="138">
        <f>U8</f>
        <v>0.75</v>
      </c>
      <c r="W8" s="138">
        <f t="shared" si="0"/>
        <v>0.75</v>
      </c>
      <c r="X8" s="138">
        <v>0.63</v>
      </c>
      <c r="Y8" s="90">
        <f t="shared" si="3"/>
        <v>0.63</v>
      </c>
      <c r="Z8" s="90">
        <f>W8</f>
        <v>0.75</v>
      </c>
      <c r="AA8" s="31">
        <f t="shared" si="1"/>
        <v>0.73</v>
      </c>
      <c r="AB8" s="28"/>
      <c r="AC8" s="63">
        <f t="shared" si="2"/>
        <v>0.73</v>
      </c>
    </row>
    <row r="9" spans="1:32" ht="37.5" customHeight="1" x14ac:dyDescent="0.25">
      <c r="A9" s="7" t="s">
        <v>17</v>
      </c>
      <c r="B9" s="438" t="s">
        <v>39</v>
      </c>
      <c r="C9" s="439"/>
      <c r="D9" s="438" t="s">
        <v>40</v>
      </c>
      <c r="E9" s="439"/>
      <c r="F9" s="7" t="s">
        <v>30</v>
      </c>
      <c r="G9" s="11"/>
      <c r="H9" s="440"/>
      <c r="I9" s="441"/>
      <c r="J9" s="438" t="s">
        <v>41</v>
      </c>
      <c r="K9" s="439"/>
      <c r="L9" s="438" t="s">
        <v>35</v>
      </c>
      <c r="M9" s="439"/>
      <c r="N9" s="8">
        <v>0.56000000000000005</v>
      </c>
      <c r="O9" s="8">
        <v>0.56000000000000005</v>
      </c>
      <c r="P9" s="137">
        <f t="shared" si="0"/>
        <v>0.56000000000000005</v>
      </c>
      <c r="Q9" s="138">
        <f t="shared" si="0"/>
        <v>0.56000000000000005</v>
      </c>
      <c r="R9" s="138">
        <f t="shared" si="0"/>
        <v>0.56000000000000005</v>
      </c>
      <c r="S9" s="138">
        <f t="shared" si="0"/>
        <v>0.56000000000000005</v>
      </c>
      <c r="T9" s="138">
        <f t="shared" si="0"/>
        <v>0.56000000000000005</v>
      </c>
      <c r="U9" s="138">
        <f t="shared" si="0"/>
        <v>0.56000000000000005</v>
      </c>
      <c r="V9" s="138">
        <f t="shared" si="0"/>
        <v>0.56000000000000005</v>
      </c>
      <c r="W9" s="138">
        <f t="shared" si="0"/>
        <v>0.56000000000000005</v>
      </c>
      <c r="X9" s="138">
        <v>0</v>
      </c>
      <c r="Y9" s="90">
        <f t="shared" si="3"/>
        <v>0</v>
      </c>
      <c r="Z9" s="90">
        <f>2/5</f>
        <v>0.4</v>
      </c>
      <c r="AA9" s="31">
        <f t="shared" si="1"/>
        <v>0.45333333333333342</v>
      </c>
      <c r="AB9" s="28"/>
      <c r="AC9" s="63">
        <f t="shared" si="2"/>
        <v>0.45333333333333342</v>
      </c>
    </row>
    <row r="10" spans="1:32" ht="28.5" customHeight="1" x14ac:dyDescent="0.25">
      <c r="A10" s="7" t="s">
        <v>17</v>
      </c>
      <c r="B10" s="438" t="s">
        <v>42</v>
      </c>
      <c r="C10" s="439"/>
      <c r="D10" s="438" t="s">
        <v>43</v>
      </c>
      <c r="E10" s="439"/>
      <c r="F10" s="7" t="s">
        <v>44</v>
      </c>
      <c r="G10" s="11"/>
      <c r="H10" s="440"/>
      <c r="I10" s="441"/>
      <c r="J10" s="438" t="s">
        <v>26</v>
      </c>
      <c r="K10" s="439"/>
      <c r="L10" s="438" t="s">
        <v>27</v>
      </c>
      <c r="M10" s="439"/>
      <c r="N10" s="8">
        <v>1</v>
      </c>
      <c r="O10" s="8">
        <v>1</v>
      </c>
      <c r="P10" s="137">
        <f t="shared" si="0"/>
        <v>1</v>
      </c>
      <c r="Q10" s="138">
        <f t="shared" si="0"/>
        <v>1</v>
      </c>
      <c r="R10" s="138">
        <f t="shared" si="0"/>
        <v>1</v>
      </c>
      <c r="S10" s="138">
        <f t="shared" si="0"/>
        <v>1</v>
      </c>
      <c r="T10" s="138">
        <f t="shared" si="0"/>
        <v>1</v>
      </c>
      <c r="U10" s="138">
        <f t="shared" si="0"/>
        <v>1</v>
      </c>
      <c r="V10" s="138">
        <f t="shared" si="0"/>
        <v>1</v>
      </c>
      <c r="W10" s="138">
        <f t="shared" si="0"/>
        <v>1</v>
      </c>
      <c r="X10" s="138">
        <v>0.88</v>
      </c>
      <c r="Y10" s="90">
        <f t="shared" si="3"/>
        <v>0.88</v>
      </c>
      <c r="Z10" s="90">
        <f>W10</f>
        <v>1</v>
      </c>
      <c r="AA10" s="31">
        <f t="shared" si="1"/>
        <v>0.98000000000000009</v>
      </c>
      <c r="AB10" s="28"/>
      <c r="AC10" s="63">
        <f t="shared" si="2"/>
        <v>0.98000000000000009</v>
      </c>
    </row>
    <row r="11" spans="1:32" ht="35.25" customHeight="1" x14ac:dyDescent="0.25">
      <c r="A11" s="7" t="s">
        <v>17</v>
      </c>
      <c r="B11" s="438" t="s">
        <v>48</v>
      </c>
      <c r="C11" s="439"/>
      <c r="D11" s="438" t="s">
        <v>49</v>
      </c>
      <c r="E11" s="439"/>
      <c r="F11" s="7" t="s">
        <v>50</v>
      </c>
      <c r="G11" s="11"/>
      <c r="H11" s="440"/>
      <c r="I11" s="441"/>
      <c r="J11" s="438" t="s">
        <v>51</v>
      </c>
      <c r="K11" s="439"/>
      <c r="L11" s="438" t="s">
        <v>52</v>
      </c>
      <c r="M11" s="439"/>
      <c r="N11" s="8">
        <v>0.67</v>
      </c>
      <c r="O11" s="8">
        <v>0.67</v>
      </c>
      <c r="P11" s="137">
        <f t="shared" si="0"/>
        <v>0.67</v>
      </c>
      <c r="Q11" s="138">
        <f t="shared" si="0"/>
        <v>0.67</v>
      </c>
      <c r="R11" s="138">
        <f t="shared" si="0"/>
        <v>0.67</v>
      </c>
      <c r="S11" s="138">
        <f t="shared" si="0"/>
        <v>0.67</v>
      </c>
      <c r="T11" s="138">
        <f t="shared" si="0"/>
        <v>0.67</v>
      </c>
      <c r="U11" s="138">
        <f t="shared" si="0"/>
        <v>0.67</v>
      </c>
      <c r="V11" s="138">
        <f t="shared" si="0"/>
        <v>0.67</v>
      </c>
      <c r="W11" s="138">
        <f t="shared" si="0"/>
        <v>0.67</v>
      </c>
      <c r="X11" s="138">
        <v>0.33</v>
      </c>
      <c r="Y11" s="90">
        <f t="shared" si="3"/>
        <v>0.33</v>
      </c>
      <c r="Z11" s="90">
        <f>2.5/5</f>
        <v>0.5</v>
      </c>
      <c r="AA11" s="31">
        <f t="shared" si="1"/>
        <v>0.59916666666666674</v>
      </c>
      <c r="AB11" s="28"/>
      <c r="AC11" s="63">
        <f t="shared" si="2"/>
        <v>0.59916666666666674</v>
      </c>
    </row>
    <row r="12" spans="1:32" ht="33" customHeight="1" x14ac:dyDescent="0.25">
      <c r="A12" s="7" t="s">
        <v>17</v>
      </c>
      <c r="B12" s="438" t="s">
        <v>53</v>
      </c>
      <c r="C12" s="439"/>
      <c r="D12" s="438" t="s">
        <v>54</v>
      </c>
      <c r="E12" s="439"/>
      <c r="F12" s="7" t="s">
        <v>55</v>
      </c>
      <c r="G12" s="11"/>
      <c r="H12" s="440"/>
      <c r="I12" s="441"/>
      <c r="J12" s="438" t="s">
        <v>21</v>
      </c>
      <c r="K12" s="439"/>
      <c r="L12" s="438" t="s">
        <v>27</v>
      </c>
      <c r="M12" s="439"/>
      <c r="N12" s="8">
        <v>0.88</v>
      </c>
      <c r="O12" s="8">
        <v>0.88</v>
      </c>
      <c r="P12" s="137">
        <f t="shared" si="0"/>
        <v>0.88</v>
      </c>
      <c r="Q12" s="138">
        <f t="shared" si="0"/>
        <v>0.88</v>
      </c>
      <c r="R12" s="138">
        <f t="shared" si="0"/>
        <v>0.88</v>
      </c>
      <c r="S12" s="138">
        <f t="shared" si="0"/>
        <v>0.88</v>
      </c>
      <c r="T12" s="138">
        <f t="shared" si="0"/>
        <v>0.88</v>
      </c>
      <c r="U12" s="138">
        <f t="shared" si="0"/>
        <v>0.88</v>
      </c>
      <c r="V12" s="138">
        <f t="shared" si="0"/>
        <v>0.88</v>
      </c>
      <c r="W12" s="138">
        <f t="shared" si="0"/>
        <v>0.88</v>
      </c>
      <c r="X12" s="138">
        <v>0.75</v>
      </c>
      <c r="Y12" s="90">
        <f t="shared" si="3"/>
        <v>0.75</v>
      </c>
      <c r="Z12" s="90">
        <f>W12</f>
        <v>0.88</v>
      </c>
      <c r="AA12" s="31">
        <f t="shared" si="1"/>
        <v>0.85833333333333339</v>
      </c>
      <c r="AB12" s="28"/>
      <c r="AC12" s="63">
        <f t="shared" si="2"/>
        <v>0.85833333333333339</v>
      </c>
    </row>
    <row r="13" spans="1:32" ht="35.25" customHeight="1" x14ac:dyDescent="0.25">
      <c r="A13" s="7" t="s">
        <v>17</v>
      </c>
      <c r="B13" s="438" t="s">
        <v>56</v>
      </c>
      <c r="C13" s="439"/>
      <c r="D13" s="438" t="s">
        <v>57</v>
      </c>
      <c r="E13" s="439"/>
      <c r="F13" s="9"/>
      <c r="G13" s="14"/>
      <c r="H13" s="440"/>
      <c r="I13" s="441"/>
      <c r="J13" s="438" t="s">
        <v>26</v>
      </c>
      <c r="K13" s="439"/>
      <c r="L13" s="438" t="s">
        <v>27</v>
      </c>
      <c r="M13" s="439"/>
      <c r="N13" s="8">
        <v>1</v>
      </c>
      <c r="O13" s="8">
        <v>1</v>
      </c>
      <c r="P13" s="137">
        <f t="shared" si="0"/>
        <v>1</v>
      </c>
      <c r="Q13" s="138">
        <f t="shared" si="0"/>
        <v>1</v>
      </c>
      <c r="R13" s="138">
        <f t="shared" si="0"/>
        <v>1</v>
      </c>
      <c r="S13" s="138">
        <f t="shared" si="0"/>
        <v>1</v>
      </c>
      <c r="T13" s="138">
        <f t="shared" si="0"/>
        <v>1</v>
      </c>
      <c r="U13" s="138">
        <f t="shared" si="0"/>
        <v>1</v>
      </c>
      <c r="V13" s="138">
        <f t="shared" si="0"/>
        <v>1</v>
      </c>
      <c r="W13" s="138">
        <f t="shared" si="0"/>
        <v>1</v>
      </c>
      <c r="X13" s="138">
        <v>0.88</v>
      </c>
      <c r="Y13" s="90">
        <f t="shared" si="3"/>
        <v>0.88</v>
      </c>
      <c r="Z13" s="90">
        <f>W13</f>
        <v>1</v>
      </c>
      <c r="AA13" s="31">
        <f t="shared" si="1"/>
        <v>0.98000000000000009</v>
      </c>
      <c r="AB13" s="28"/>
      <c r="AC13" s="63">
        <f t="shared" si="2"/>
        <v>0.98000000000000009</v>
      </c>
    </row>
    <row r="14" spans="1:32" ht="37.5" customHeight="1" x14ac:dyDescent="0.25">
      <c r="A14" s="7" t="s">
        <v>17</v>
      </c>
      <c r="B14" s="438" t="s">
        <v>58</v>
      </c>
      <c r="C14" s="439"/>
      <c r="D14" s="438" t="s">
        <v>59</v>
      </c>
      <c r="E14" s="439"/>
      <c r="F14" s="7" t="s">
        <v>44</v>
      </c>
      <c r="G14" s="11"/>
      <c r="H14" s="440"/>
      <c r="I14" s="441"/>
      <c r="J14" s="438" t="s">
        <v>60</v>
      </c>
      <c r="K14" s="439"/>
      <c r="L14" s="438" t="s">
        <v>61</v>
      </c>
      <c r="M14" s="439"/>
      <c r="N14" s="8">
        <v>1</v>
      </c>
      <c r="O14" s="8">
        <v>1</v>
      </c>
      <c r="P14" s="137">
        <f t="shared" si="0"/>
        <v>1</v>
      </c>
      <c r="Q14" s="138">
        <f t="shared" si="0"/>
        <v>1</v>
      </c>
      <c r="R14" s="138">
        <f t="shared" si="0"/>
        <v>1</v>
      </c>
      <c r="S14" s="138">
        <f t="shared" si="0"/>
        <v>1</v>
      </c>
      <c r="T14" s="138">
        <f t="shared" si="0"/>
        <v>1</v>
      </c>
      <c r="U14" s="138">
        <f t="shared" si="0"/>
        <v>1</v>
      </c>
      <c r="V14" s="138">
        <f t="shared" si="0"/>
        <v>1</v>
      </c>
      <c r="W14" s="138">
        <f t="shared" si="0"/>
        <v>1</v>
      </c>
      <c r="X14" s="138">
        <v>0.88</v>
      </c>
      <c r="Y14" s="90">
        <f t="shared" si="3"/>
        <v>0.88</v>
      </c>
      <c r="Z14" s="90">
        <f>W14</f>
        <v>1</v>
      </c>
      <c r="AA14" s="31">
        <f t="shared" si="1"/>
        <v>0.98000000000000009</v>
      </c>
      <c r="AB14" s="28"/>
      <c r="AC14" s="63">
        <f t="shared" si="2"/>
        <v>0.98000000000000009</v>
      </c>
    </row>
    <row r="15" spans="1:32" ht="21" customHeight="1" x14ac:dyDescent="0.25">
      <c r="A15" s="11" t="s">
        <v>17</v>
      </c>
      <c r="B15" s="12" t="s">
        <v>152</v>
      </c>
      <c r="C15" s="13"/>
      <c r="D15" s="11" t="s">
        <v>153</v>
      </c>
      <c r="E15" s="13"/>
      <c r="F15" s="7" t="s">
        <v>154</v>
      </c>
      <c r="G15" s="33">
        <v>43712</v>
      </c>
      <c r="H15" s="14"/>
      <c r="I15" s="15"/>
      <c r="J15" s="438" t="s">
        <v>155</v>
      </c>
      <c r="K15" s="449"/>
      <c r="L15" s="438" t="s">
        <v>22</v>
      </c>
      <c r="M15" s="449"/>
      <c r="N15" s="8">
        <v>1</v>
      </c>
      <c r="O15" s="8" t="s">
        <v>156</v>
      </c>
      <c r="P15" s="26" t="s">
        <v>156</v>
      </c>
      <c r="Q15" s="101">
        <v>1</v>
      </c>
      <c r="R15" s="138">
        <f t="shared" si="0"/>
        <v>1</v>
      </c>
      <c r="S15" s="138">
        <f t="shared" si="0"/>
        <v>1</v>
      </c>
      <c r="T15" s="138">
        <f t="shared" si="0"/>
        <v>1</v>
      </c>
      <c r="U15" s="138">
        <f t="shared" si="0"/>
        <v>1</v>
      </c>
      <c r="V15" s="138">
        <f t="shared" si="0"/>
        <v>1</v>
      </c>
      <c r="W15" s="138">
        <f t="shared" si="0"/>
        <v>1</v>
      </c>
      <c r="X15" s="138">
        <v>0.75</v>
      </c>
      <c r="Y15" s="90">
        <f t="shared" si="3"/>
        <v>0.75</v>
      </c>
      <c r="Z15" s="90">
        <f>W15</f>
        <v>1</v>
      </c>
      <c r="AA15" s="31">
        <f>SUM(O15:Z15)/10</f>
        <v>0.95</v>
      </c>
      <c r="AB15" s="28"/>
      <c r="AC15" s="63">
        <f t="shared" si="2"/>
        <v>0.95</v>
      </c>
    </row>
    <row r="16" spans="1:32" ht="21" customHeight="1" x14ac:dyDescent="0.2">
      <c r="A16" s="442" t="s">
        <v>62</v>
      </c>
      <c r="B16" s="443"/>
      <c r="C16" s="444"/>
      <c r="D16" s="453"/>
      <c r="E16" s="454"/>
      <c r="F16" s="106"/>
      <c r="G16" s="107"/>
      <c r="H16" s="453"/>
      <c r="I16" s="454"/>
      <c r="J16" s="453"/>
      <c r="K16" s="454"/>
      <c r="L16" s="453"/>
      <c r="M16" s="454"/>
      <c r="N16" s="106"/>
      <c r="O16" s="108">
        <f t="shared" ref="O16:AA16" si="4">SUM(O4:O15)</f>
        <v>9.379999999999999</v>
      </c>
      <c r="P16" s="105">
        <f t="shared" si="4"/>
        <v>9.379999999999999</v>
      </c>
      <c r="Q16" s="91">
        <f t="shared" si="4"/>
        <v>10.379999999999999</v>
      </c>
      <c r="R16" s="91">
        <f t="shared" si="4"/>
        <v>10.379999999999999</v>
      </c>
      <c r="S16" s="91">
        <f t="shared" si="4"/>
        <v>10.379999999999999</v>
      </c>
      <c r="T16" s="91">
        <f t="shared" si="4"/>
        <v>10.379999999999999</v>
      </c>
      <c r="U16" s="91">
        <f t="shared" si="4"/>
        <v>10.09</v>
      </c>
      <c r="V16" s="91">
        <f t="shared" si="4"/>
        <v>10.09</v>
      </c>
      <c r="W16" s="91">
        <f t="shared" si="4"/>
        <v>10.09</v>
      </c>
      <c r="X16" s="91">
        <f t="shared" si="4"/>
        <v>7.7799999999999994</v>
      </c>
      <c r="Y16" s="91">
        <f t="shared" si="4"/>
        <v>7.7799999999999994</v>
      </c>
      <c r="Z16" s="91">
        <f>SUM(Z4:Z15)</f>
        <v>9.7100000000000009</v>
      </c>
      <c r="AA16" s="103">
        <f t="shared" si="4"/>
        <v>9.81</v>
      </c>
      <c r="AB16" s="104"/>
      <c r="AC16" s="105">
        <f>SUM(AC4:AC15)</f>
        <v>9.81</v>
      </c>
    </row>
    <row r="17" spans="1:34" ht="35.25" customHeight="1" x14ac:dyDescent="0.25">
      <c r="A17" s="7" t="s">
        <v>63</v>
      </c>
      <c r="B17" s="438" t="s">
        <v>64</v>
      </c>
      <c r="C17" s="439"/>
      <c r="D17" s="438" t="s">
        <v>65</v>
      </c>
      <c r="E17" s="439"/>
      <c r="F17" s="9"/>
      <c r="G17" s="14"/>
      <c r="H17" s="440"/>
      <c r="I17" s="441"/>
      <c r="J17" s="440"/>
      <c r="K17" s="441"/>
      <c r="L17" s="438" t="s">
        <v>66</v>
      </c>
      <c r="M17" s="439"/>
      <c r="N17" s="9"/>
      <c r="O17" s="78">
        <v>165.6</v>
      </c>
      <c r="P17" s="77">
        <v>240.28</v>
      </c>
      <c r="Q17" s="102">
        <v>160.83000000000001</v>
      </c>
      <c r="R17" s="102">
        <v>155.08000000000001</v>
      </c>
      <c r="S17" s="102">
        <f>'Paychex Nov 2019'!I36</f>
        <v>160.76</v>
      </c>
      <c r="T17" s="102">
        <v>152.80000000000001</v>
      </c>
      <c r="U17" s="102">
        <v>184.31</v>
      </c>
      <c r="V17" s="102">
        <v>156.16999999999999</v>
      </c>
      <c r="W17" s="102">
        <v>175.65</v>
      </c>
      <c r="X17" s="102">
        <v>173.83</v>
      </c>
      <c r="Y17" s="92">
        <v>168</v>
      </c>
      <c r="Z17" s="92">
        <v>187.13</v>
      </c>
      <c r="AA17" s="79">
        <f>SUM(O17:Z17)</f>
        <v>2080.44</v>
      </c>
      <c r="AB17" s="28"/>
      <c r="AC17" s="83">
        <f>AA17/2080</f>
        <v>1.0002115384615384</v>
      </c>
    </row>
    <row r="18" spans="1:34" ht="38.25" customHeight="1" x14ac:dyDescent="0.25">
      <c r="A18" s="7" t="s">
        <v>63</v>
      </c>
      <c r="B18" s="438" t="s">
        <v>67</v>
      </c>
      <c r="C18" s="439"/>
      <c r="D18" s="438" t="s">
        <v>68</v>
      </c>
      <c r="E18" s="439"/>
      <c r="F18" s="7" t="s">
        <v>30</v>
      </c>
      <c r="G18" s="11"/>
      <c r="H18" s="440"/>
      <c r="I18" s="441"/>
      <c r="J18" s="440"/>
      <c r="K18" s="441"/>
      <c r="L18" s="438" t="s">
        <v>66</v>
      </c>
      <c r="M18" s="439"/>
      <c r="N18" s="9"/>
      <c r="O18" s="78">
        <v>172</v>
      </c>
      <c r="P18" s="77">
        <v>261.25</v>
      </c>
      <c r="Q18" s="102">
        <v>171.66</v>
      </c>
      <c r="R18" s="102">
        <v>170.6</v>
      </c>
      <c r="S18" s="102">
        <f>'Paychex Nov 2019'!I37</f>
        <v>172.61</v>
      </c>
      <c r="T18" s="102">
        <v>190.59</v>
      </c>
      <c r="U18" s="102">
        <v>191.19</v>
      </c>
      <c r="V18" s="102">
        <v>165.19</v>
      </c>
      <c r="W18" s="102">
        <v>189.2</v>
      </c>
      <c r="X18" s="102">
        <v>176.92</v>
      </c>
      <c r="Y18" s="92">
        <v>171.1</v>
      </c>
      <c r="Z18" s="92">
        <v>180.54</v>
      </c>
      <c r="AA18" s="79">
        <f t="shared" ref="AA18:AA53" si="5">SUM(O18:Z18)</f>
        <v>2212.8500000000004</v>
      </c>
      <c r="AB18" s="28"/>
      <c r="AC18" s="83">
        <f t="shared" ref="AC18:AC24" si="6">AA18/2080</f>
        <v>1.0638701923076925</v>
      </c>
    </row>
    <row r="19" spans="1:34" ht="36" customHeight="1" x14ac:dyDescent="0.25">
      <c r="A19" s="7" t="s">
        <v>63</v>
      </c>
      <c r="B19" s="438" t="s">
        <v>69</v>
      </c>
      <c r="C19" s="439"/>
      <c r="D19" s="438" t="s">
        <v>70</v>
      </c>
      <c r="E19" s="439"/>
      <c r="F19" s="9"/>
      <c r="G19" s="14"/>
      <c r="H19" s="440"/>
      <c r="I19" s="441"/>
      <c r="J19" s="440"/>
      <c r="K19" s="441"/>
      <c r="L19" s="438" t="s">
        <v>52</v>
      </c>
      <c r="M19" s="439"/>
      <c r="N19" s="9"/>
      <c r="O19" s="78">
        <v>138.04000000000002</v>
      </c>
      <c r="P19" s="77">
        <v>204.4</v>
      </c>
      <c r="Q19" s="102">
        <v>134.30000000000001</v>
      </c>
      <c r="R19" s="102">
        <v>136.94999999999999</v>
      </c>
      <c r="S19" s="102">
        <f>'Paychex Nov 2019'!I15</f>
        <v>138.86000000000001</v>
      </c>
      <c r="T19" s="102">
        <v>137.15</v>
      </c>
      <c r="U19" s="102">
        <v>162.33000000000001</v>
      </c>
      <c r="V19" s="102">
        <v>140.53</v>
      </c>
      <c r="W19" s="102">
        <v>153.63</v>
      </c>
      <c r="X19" s="102">
        <v>134.57</v>
      </c>
      <c r="Y19" s="92">
        <v>133.80000000000001</v>
      </c>
      <c r="Z19" s="92">
        <v>145.6</v>
      </c>
      <c r="AA19" s="79">
        <f t="shared" si="5"/>
        <v>1760.1599999999999</v>
      </c>
      <c r="AB19" s="28"/>
      <c r="AC19" s="83">
        <f t="shared" si="6"/>
        <v>0.84623076923076912</v>
      </c>
      <c r="AF19" s="126">
        <f>W19</f>
        <v>153.63</v>
      </c>
      <c r="AG19" s="126">
        <f>X19</f>
        <v>134.57</v>
      </c>
      <c r="AH19" s="126">
        <f>Y19</f>
        <v>133.80000000000001</v>
      </c>
    </row>
    <row r="20" spans="1:34" ht="33.75" customHeight="1" x14ac:dyDescent="0.25">
      <c r="A20" s="7" t="s">
        <v>63</v>
      </c>
      <c r="B20" s="438" t="s">
        <v>71</v>
      </c>
      <c r="C20" s="439"/>
      <c r="D20" s="438" t="s">
        <v>72</v>
      </c>
      <c r="E20" s="439"/>
      <c r="F20" s="9"/>
      <c r="G20" s="14"/>
      <c r="H20" s="440"/>
      <c r="I20" s="441"/>
      <c r="J20" s="440"/>
      <c r="K20" s="441"/>
      <c r="L20" s="438" t="s">
        <v>66</v>
      </c>
      <c r="M20" s="439"/>
      <c r="N20" s="9"/>
      <c r="O20" s="78">
        <v>168.7</v>
      </c>
      <c r="P20" s="77">
        <v>254.15</v>
      </c>
      <c r="Q20" s="102">
        <v>163.15</v>
      </c>
      <c r="R20" s="102">
        <v>167.1</v>
      </c>
      <c r="S20" s="102">
        <f>'Paychex Nov 2019'!I38</f>
        <v>170.95</v>
      </c>
      <c r="T20" s="102">
        <v>166.11</v>
      </c>
      <c r="U20" s="102">
        <v>187.96</v>
      </c>
      <c r="V20" s="102">
        <v>165.16</v>
      </c>
      <c r="W20" s="102">
        <v>185.34</v>
      </c>
      <c r="X20" s="102">
        <v>91.35</v>
      </c>
      <c r="Y20" s="92">
        <v>90.71</v>
      </c>
      <c r="Z20" s="92">
        <v>178</v>
      </c>
      <c r="AA20" s="79">
        <f t="shared" si="5"/>
        <v>1988.6799999999998</v>
      </c>
      <c r="AB20" s="28"/>
      <c r="AC20" s="83">
        <f t="shared" si="6"/>
        <v>0.95609615384615376</v>
      </c>
    </row>
    <row r="21" spans="1:34" ht="40.5" customHeight="1" x14ac:dyDescent="0.25">
      <c r="A21" s="7" t="s">
        <v>63</v>
      </c>
      <c r="B21" s="438" t="s">
        <v>73</v>
      </c>
      <c r="C21" s="439"/>
      <c r="D21" s="438" t="s">
        <v>74</v>
      </c>
      <c r="E21" s="439"/>
      <c r="F21" s="9"/>
      <c r="G21" s="14"/>
      <c r="H21" s="447">
        <v>43770</v>
      </c>
      <c r="I21" s="448"/>
      <c r="J21" s="438" t="s">
        <v>75</v>
      </c>
      <c r="K21" s="439"/>
      <c r="L21" s="438" t="s">
        <v>66</v>
      </c>
      <c r="M21" s="439"/>
      <c r="N21" s="9"/>
      <c r="O21" s="78">
        <v>174.82</v>
      </c>
      <c r="P21" s="77">
        <v>264.97000000000003</v>
      </c>
      <c r="Q21" s="102">
        <v>175.22</v>
      </c>
      <c r="R21" s="102">
        <v>172.3</v>
      </c>
      <c r="S21" s="102">
        <f>'Paychex Nov 2019'!I39</f>
        <v>87.02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92">
        <v>0</v>
      </c>
      <c r="Z21" s="92">
        <v>0</v>
      </c>
      <c r="AA21" s="79">
        <f t="shared" si="5"/>
        <v>874.32999999999993</v>
      </c>
      <c r="AB21" s="28"/>
      <c r="AC21" s="83">
        <f t="shared" si="6"/>
        <v>0.42035096153846152</v>
      </c>
    </row>
    <row r="22" spans="1:34" ht="33.75" customHeight="1" x14ac:dyDescent="0.25">
      <c r="A22" s="7" t="s">
        <v>63</v>
      </c>
      <c r="B22" s="438" t="s">
        <v>76</v>
      </c>
      <c r="C22" s="439"/>
      <c r="D22" s="438" t="s">
        <v>77</v>
      </c>
      <c r="E22" s="439"/>
      <c r="F22" s="7" t="s">
        <v>50</v>
      </c>
      <c r="G22" s="11"/>
      <c r="H22" s="440"/>
      <c r="I22" s="441"/>
      <c r="J22" s="440"/>
      <c r="K22" s="441"/>
      <c r="L22" s="438" t="s">
        <v>66</v>
      </c>
      <c r="M22" s="439"/>
      <c r="N22" s="9"/>
      <c r="O22" s="78">
        <v>180.88</v>
      </c>
      <c r="P22" s="77">
        <v>267.04000000000002</v>
      </c>
      <c r="Q22" s="102">
        <v>182.37</v>
      </c>
      <c r="R22" s="102">
        <v>189.57</v>
      </c>
      <c r="S22" s="102">
        <f>'Paychex Nov 2019'!I40</f>
        <v>184.26</v>
      </c>
      <c r="T22" s="102">
        <v>174.48</v>
      </c>
      <c r="U22" s="102">
        <v>195.11</v>
      </c>
      <c r="V22" s="102">
        <v>181.63</v>
      </c>
      <c r="W22" s="102">
        <v>179.19</v>
      </c>
      <c r="X22" s="102">
        <v>174.29</v>
      </c>
      <c r="Y22" s="92">
        <v>144.15</v>
      </c>
      <c r="Z22" s="92">
        <v>182.39</v>
      </c>
      <c r="AA22" s="79">
        <f t="shared" si="5"/>
        <v>2235.36</v>
      </c>
      <c r="AB22" s="28"/>
      <c r="AC22" s="83">
        <f t="shared" si="6"/>
        <v>1.0746923076923078</v>
      </c>
    </row>
    <row r="23" spans="1:34" ht="26.25" customHeight="1" x14ac:dyDescent="0.25">
      <c r="A23" s="60" t="s">
        <v>63</v>
      </c>
      <c r="B23" s="482" t="s">
        <v>78</v>
      </c>
      <c r="C23" s="483"/>
      <c r="D23" s="482" t="s">
        <v>79</v>
      </c>
      <c r="E23" s="483"/>
      <c r="F23" s="61"/>
      <c r="G23" s="135"/>
      <c r="H23" s="484"/>
      <c r="I23" s="475"/>
      <c r="J23" s="484" t="s">
        <v>328</v>
      </c>
      <c r="K23" s="475"/>
      <c r="L23" s="482" t="s">
        <v>52</v>
      </c>
      <c r="M23" s="483"/>
      <c r="N23" s="61"/>
      <c r="O23" s="80">
        <v>0</v>
      </c>
      <c r="P23" s="81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79">
        <f t="shared" si="5"/>
        <v>0</v>
      </c>
      <c r="AB23" s="62"/>
      <c r="AC23" s="83">
        <f t="shared" si="6"/>
        <v>0</v>
      </c>
    </row>
    <row r="24" spans="1:34" ht="35.25" customHeight="1" x14ac:dyDescent="0.25">
      <c r="A24" s="7" t="s">
        <v>63</v>
      </c>
      <c r="B24" s="438" t="s">
        <v>80</v>
      </c>
      <c r="C24" s="439"/>
      <c r="D24" s="438" t="s">
        <v>81</v>
      </c>
      <c r="E24" s="439"/>
      <c r="F24" s="9"/>
      <c r="G24" s="14"/>
      <c r="H24" s="440"/>
      <c r="I24" s="441"/>
      <c r="J24" s="440"/>
      <c r="K24" s="441"/>
      <c r="L24" s="438" t="s">
        <v>66</v>
      </c>
      <c r="M24" s="439"/>
      <c r="N24" s="9"/>
      <c r="O24" s="78">
        <v>153.85000000000002</v>
      </c>
      <c r="P24" s="77">
        <v>227.6</v>
      </c>
      <c r="Q24" s="102">
        <v>150.52000000000001</v>
      </c>
      <c r="R24" s="102">
        <v>151.9</v>
      </c>
      <c r="S24" s="102">
        <f>'Paychex Nov 2019'!I41</f>
        <v>152.71</v>
      </c>
      <c r="T24" s="102">
        <v>155.75</v>
      </c>
      <c r="U24" s="102">
        <v>171.35</v>
      </c>
      <c r="V24" s="102">
        <v>151.4</v>
      </c>
      <c r="W24" s="102">
        <v>167.83</v>
      </c>
      <c r="X24" s="102">
        <v>164.61</v>
      </c>
      <c r="Y24" s="92">
        <v>158.07</v>
      </c>
      <c r="Z24" s="92">
        <v>171.86</v>
      </c>
      <c r="AA24" s="79">
        <f t="shared" si="5"/>
        <v>1977.4499999999998</v>
      </c>
      <c r="AB24" s="28"/>
      <c r="AC24" s="83">
        <f t="shared" si="6"/>
        <v>0.95069711538461532</v>
      </c>
    </row>
    <row r="25" spans="1:34" ht="35.25" customHeight="1" x14ac:dyDescent="0.25">
      <c r="A25" s="7" t="s">
        <v>63</v>
      </c>
      <c r="B25" s="11" t="s">
        <v>509</v>
      </c>
      <c r="C25" s="13"/>
      <c r="D25" s="11" t="s">
        <v>510</v>
      </c>
      <c r="E25" s="13"/>
      <c r="F25" s="9"/>
      <c r="G25" s="34">
        <v>43893</v>
      </c>
      <c r="H25" s="14"/>
      <c r="I25" s="15"/>
      <c r="J25" s="14" t="s">
        <v>75</v>
      </c>
      <c r="K25" s="15"/>
      <c r="L25" s="438" t="s">
        <v>52</v>
      </c>
      <c r="M25" s="449"/>
      <c r="N25" s="9"/>
      <c r="O25" s="78"/>
      <c r="P25" s="77"/>
      <c r="Q25" s="102"/>
      <c r="R25" s="102"/>
      <c r="S25" s="102"/>
      <c r="T25" s="102"/>
      <c r="U25" s="102"/>
      <c r="V25" s="102"/>
      <c r="W25" s="102">
        <v>156.72999999999999</v>
      </c>
      <c r="X25" s="102">
        <v>159.32</v>
      </c>
      <c r="Y25" s="92">
        <v>152.74</v>
      </c>
      <c r="Z25" s="92">
        <v>173.22</v>
      </c>
      <c r="AA25" s="79">
        <f t="shared" si="5"/>
        <v>642.01</v>
      </c>
      <c r="AB25" s="28"/>
      <c r="AC25" s="83">
        <f>AA25/4*12/2080</f>
        <v>0.92597596153846151</v>
      </c>
      <c r="AF25" s="126">
        <f>W25</f>
        <v>156.72999999999999</v>
      </c>
      <c r="AG25" s="126">
        <f>X25</f>
        <v>159.32</v>
      </c>
      <c r="AH25" s="126">
        <f>Y25</f>
        <v>152.74</v>
      </c>
    </row>
    <row r="26" spans="1:34" ht="36.75" customHeight="1" x14ac:dyDescent="0.25">
      <c r="A26" s="9" t="s">
        <v>63</v>
      </c>
      <c r="B26" s="438" t="s">
        <v>23</v>
      </c>
      <c r="C26" s="439"/>
      <c r="D26" s="438" t="s">
        <v>82</v>
      </c>
      <c r="E26" s="439"/>
      <c r="F26" s="7" t="s">
        <v>83</v>
      </c>
      <c r="G26" s="11"/>
      <c r="H26" s="447">
        <v>43693</v>
      </c>
      <c r="I26" s="448"/>
      <c r="J26" s="440"/>
      <c r="K26" s="441"/>
      <c r="L26" s="438" t="s">
        <v>66</v>
      </c>
      <c r="M26" s="439"/>
      <c r="N26" s="9"/>
      <c r="O26" s="27">
        <v>63.900000000000006</v>
      </c>
      <c r="P26" s="77">
        <v>55.21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92">
        <v>0</v>
      </c>
      <c r="Z26" s="92">
        <v>0</v>
      </c>
      <c r="AA26" s="79">
        <f t="shared" si="5"/>
        <v>119.11000000000001</v>
      </c>
      <c r="AB26" s="28"/>
      <c r="AC26" s="83">
        <f>AA26/2080</f>
        <v>5.7264423076923081E-2</v>
      </c>
    </row>
    <row r="27" spans="1:34" ht="21" customHeight="1" x14ac:dyDescent="0.25">
      <c r="A27" s="9" t="s">
        <v>63</v>
      </c>
      <c r="B27" s="438" t="s">
        <v>87</v>
      </c>
      <c r="C27" s="439"/>
      <c r="D27" s="438" t="s">
        <v>88</v>
      </c>
      <c r="E27" s="439"/>
      <c r="F27" s="7" t="s">
        <v>50</v>
      </c>
      <c r="G27" s="11"/>
      <c r="H27" s="440"/>
      <c r="I27" s="441"/>
      <c r="J27" s="440"/>
      <c r="K27" s="441"/>
      <c r="L27" s="438" t="s">
        <v>52</v>
      </c>
      <c r="M27" s="439"/>
      <c r="N27" s="9"/>
      <c r="O27" s="27">
        <v>168.92000000000002</v>
      </c>
      <c r="P27" s="77">
        <v>255.99</v>
      </c>
      <c r="Q27" s="102">
        <v>172.32</v>
      </c>
      <c r="R27" s="102">
        <v>173.67</v>
      </c>
      <c r="S27" s="102">
        <f>'Paychex Nov 2019'!I16</f>
        <v>164.6</v>
      </c>
      <c r="T27" s="102">
        <v>166.8</v>
      </c>
      <c r="U27" s="102">
        <v>196.07</v>
      </c>
      <c r="V27" s="102">
        <v>172.2</v>
      </c>
      <c r="W27" s="102">
        <v>197.52</v>
      </c>
      <c r="X27" s="102">
        <v>154.84</v>
      </c>
      <c r="Y27" s="92">
        <v>69.88</v>
      </c>
      <c r="Z27" s="92">
        <v>0</v>
      </c>
      <c r="AA27" s="79">
        <f t="shared" si="5"/>
        <v>1892.81</v>
      </c>
      <c r="AB27" s="28"/>
      <c r="AC27" s="83">
        <f t="shared" ref="AC27:AC29" si="7">AA27/11*12/2080</f>
        <v>0.99273251748251756</v>
      </c>
      <c r="AF27" s="127">
        <f>W27</f>
        <v>197.52</v>
      </c>
      <c r="AG27" s="127">
        <f>X27</f>
        <v>154.84</v>
      </c>
      <c r="AH27" s="127">
        <f>Y27</f>
        <v>69.88</v>
      </c>
    </row>
    <row r="28" spans="1:34" ht="31.5" customHeight="1" x14ac:dyDescent="0.25">
      <c r="A28" s="7" t="s">
        <v>63</v>
      </c>
      <c r="B28" s="438" t="s">
        <v>89</v>
      </c>
      <c r="C28" s="439"/>
      <c r="D28" s="438" t="s">
        <v>90</v>
      </c>
      <c r="E28" s="439"/>
      <c r="F28" s="7" t="s">
        <v>30</v>
      </c>
      <c r="G28" s="11"/>
      <c r="H28" s="440"/>
      <c r="I28" s="441"/>
      <c r="J28" s="440"/>
      <c r="K28" s="441"/>
      <c r="L28" s="438" t="s">
        <v>66</v>
      </c>
      <c r="M28" s="439"/>
      <c r="N28" s="9"/>
      <c r="O28" s="78">
        <v>150.6</v>
      </c>
      <c r="P28" s="77">
        <v>222.83</v>
      </c>
      <c r="Q28" s="102">
        <v>146.97</v>
      </c>
      <c r="R28" s="102">
        <v>146.22</v>
      </c>
      <c r="S28" s="102">
        <f>'Paychex Nov 2019'!I42</f>
        <v>147.94999999999999</v>
      </c>
      <c r="T28" s="102">
        <v>161.08000000000001</v>
      </c>
      <c r="U28" s="102">
        <v>165.14</v>
      </c>
      <c r="V28" s="102">
        <v>145.62</v>
      </c>
      <c r="W28" s="102">
        <v>162.72999999999999</v>
      </c>
      <c r="X28" s="102">
        <v>146.72</v>
      </c>
      <c r="Y28" s="92">
        <v>129.49</v>
      </c>
      <c r="Z28" s="92">
        <v>159.9</v>
      </c>
      <c r="AA28" s="79">
        <f t="shared" si="5"/>
        <v>1885.25</v>
      </c>
      <c r="AB28" s="28"/>
      <c r="AC28" s="83">
        <f>AA28/2080</f>
        <v>0.90637019230769234</v>
      </c>
    </row>
    <row r="29" spans="1:34" ht="30" customHeight="1" x14ac:dyDescent="0.25">
      <c r="A29" s="60" t="s">
        <v>63</v>
      </c>
      <c r="B29" s="482" t="s">
        <v>91</v>
      </c>
      <c r="C29" s="483"/>
      <c r="D29" s="482" t="s">
        <v>92</v>
      </c>
      <c r="E29" s="483"/>
      <c r="F29" s="61"/>
      <c r="G29" s="135"/>
      <c r="H29" s="484"/>
      <c r="I29" s="475"/>
      <c r="J29" s="484" t="s">
        <v>328</v>
      </c>
      <c r="K29" s="475"/>
      <c r="L29" s="482" t="s">
        <v>52</v>
      </c>
      <c r="M29" s="483"/>
      <c r="N29" s="61"/>
      <c r="O29" s="80">
        <v>8</v>
      </c>
      <c r="P29" s="81">
        <v>17.25</v>
      </c>
      <c r="Q29" s="82">
        <v>6</v>
      </c>
      <c r="R29" s="82">
        <v>7.5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125">
        <f t="shared" si="5"/>
        <v>38.75</v>
      </c>
      <c r="AB29" s="62"/>
      <c r="AC29" s="83">
        <f t="shared" si="7"/>
        <v>2.0323426573426572E-2</v>
      </c>
    </row>
    <row r="30" spans="1:34" ht="31.5" customHeight="1" x14ac:dyDescent="0.25">
      <c r="A30" s="7" t="s">
        <v>63</v>
      </c>
      <c r="B30" s="438" t="s">
        <v>93</v>
      </c>
      <c r="C30" s="439"/>
      <c r="D30" s="438" t="s">
        <v>94</v>
      </c>
      <c r="E30" s="439"/>
      <c r="F30" s="7" t="s">
        <v>95</v>
      </c>
      <c r="G30" s="11"/>
      <c r="H30" s="440"/>
      <c r="I30" s="441"/>
      <c r="J30" s="438" t="s">
        <v>86</v>
      </c>
      <c r="K30" s="439"/>
      <c r="L30" s="438" t="s">
        <v>52</v>
      </c>
      <c r="M30" s="439"/>
      <c r="N30" s="9"/>
      <c r="O30" s="78">
        <v>68.489999999999995</v>
      </c>
      <c r="P30" s="77">
        <v>134.05000000000001</v>
      </c>
      <c r="Q30" s="102">
        <v>87.2</v>
      </c>
      <c r="R30" s="102">
        <v>81.2</v>
      </c>
      <c r="S30" s="102">
        <f>'Paychex Nov 2019'!I17</f>
        <v>80.5</v>
      </c>
      <c r="T30" s="102">
        <v>76.66</v>
      </c>
      <c r="U30" s="102">
        <v>87.22</v>
      </c>
      <c r="V30" s="102">
        <v>107.43</v>
      </c>
      <c r="W30" s="102">
        <v>120.28</v>
      </c>
      <c r="X30" s="102">
        <v>89.94</v>
      </c>
      <c r="Y30" s="92">
        <v>86.44</v>
      </c>
      <c r="Z30" s="92">
        <v>113.03</v>
      </c>
      <c r="AA30" s="79">
        <f t="shared" si="5"/>
        <v>1132.44</v>
      </c>
      <c r="AB30" s="28"/>
      <c r="AC30" s="83">
        <f>AA30/2080</f>
        <v>0.54444230769230773</v>
      </c>
      <c r="AF30" s="126">
        <f t="shared" ref="AF30:AH31" si="8">W30</f>
        <v>120.28</v>
      </c>
      <c r="AG30" s="126">
        <f t="shared" si="8"/>
        <v>89.94</v>
      </c>
      <c r="AH30" s="126">
        <f t="shared" si="8"/>
        <v>86.44</v>
      </c>
    </row>
    <row r="31" spans="1:34" ht="30" customHeight="1" x14ac:dyDescent="0.25">
      <c r="A31" s="7" t="s">
        <v>63</v>
      </c>
      <c r="B31" s="438" t="s">
        <v>96</v>
      </c>
      <c r="C31" s="439"/>
      <c r="D31" s="438" t="s">
        <v>97</v>
      </c>
      <c r="E31" s="439"/>
      <c r="F31" s="9"/>
      <c r="G31" s="14"/>
      <c r="H31" s="440"/>
      <c r="I31" s="441"/>
      <c r="J31" s="440"/>
      <c r="K31" s="441"/>
      <c r="L31" s="438" t="s">
        <v>52</v>
      </c>
      <c r="M31" s="439"/>
      <c r="N31" s="9"/>
      <c r="O31" s="78">
        <v>145.99</v>
      </c>
      <c r="P31" s="77">
        <v>187.3</v>
      </c>
      <c r="Q31" s="102">
        <v>148.5</v>
      </c>
      <c r="R31" s="102">
        <v>165.36</v>
      </c>
      <c r="S31" s="102">
        <f>'Paychex Nov 2019'!I18</f>
        <v>149.1</v>
      </c>
      <c r="T31" s="102">
        <v>162.58000000000001</v>
      </c>
      <c r="U31" s="102">
        <v>186</v>
      </c>
      <c r="V31" s="102">
        <v>143.13</v>
      </c>
      <c r="W31" s="102">
        <v>179.75</v>
      </c>
      <c r="X31" s="102">
        <v>168.22</v>
      </c>
      <c r="Y31" s="92">
        <v>168</v>
      </c>
      <c r="Z31" s="92">
        <v>147.58000000000001</v>
      </c>
      <c r="AA31" s="79">
        <f t="shared" si="5"/>
        <v>1951.51</v>
      </c>
      <c r="AB31" s="28"/>
      <c r="AC31" s="83">
        <f t="shared" ref="AC31:AC53" si="9">AA31/2080</f>
        <v>0.93822596153846149</v>
      </c>
      <c r="AF31" s="126">
        <f t="shared" si="8"/>
        <v>179.75</v>
      </c>
      <c r="AG31" s="126">
        <f t="shared" si="8"/>
        <v>168.22</v>
      </c>
      <c r="AH31" s="126">
        <f t="shared" si="8"/>
        <v>168</v>
      </c>
    </row>
    <row r="32" spans="1:34" ht="21" customHeight="1" x14ac:dyDescent="0.25">
      <c r="A32" s="7" t="s">
        <v>63</v>
      </c>
      <c r="B32" s="438" t="s">
        <v>98</v>
      </c>
      <c r="C32" s="439"/>
      <c r="D32" s="438" t="s">
        <v>99</v>
      </c>
      <c r="E32" s="439"/>
      <c r="F32" s="7" t="s">
        <v>30</v>
      </c>
      <c r="G32" s="11"/>
      <c r="H32" s="440"/>
      <c r="I32" s="441"/>
      <c r="J32" s="438" t="s">
        <v>75</v>
      </c>
      <c r="K32" s="439"/>
      <c r="L32" s="438" t="s">
        <v>52</v>
      </c>
      <c r="M32" s="439"/>
      <c r="N32" s="9"/>
      <c r="O32" s="78">
        <v>104.22999999999999</v>
      </c>
      <c r="P32" s="77">
        <v>196</v>
      </c>
      <c r="Q32" s="102">
        <v>130.37</v>
      </c>
      <c r="R32" s="102">
        <v>123.83</v>
      </c>
      <c r="S32" s="102">
        <f>'Paychex Nov 2019'!I19</f>
        <v>118.73</v>
      </c>
      <c r="T32" s="102">
        <v>141.02000000000001</v>
      </c>
      <c r="U32" s="102">
        <v>158.91999999999999</v>
      </c>
      <c r="V32" s="102">
        <v>133.09</v>
      </c>
      <c r="W32" s="102">
        <v>147.5</v>
      </c>
      <c r="X32" s="102">
        <v>129.31</v>
      </c>
      <c r="Y32" s="92">
        <v>128.19</v>
      </c>
      <c r="Z32" s="92">
        <v>157.47</v>
      </c>
      <c r="AA32" s="79">
        <f t="shared" si="5"/>
        <v>1668.66</v>
      </c>
      <c r="AB32" s="28"/>
      <c r="AC32" s="83">
        <f t="shared" si="9"/>
        <v>0.80224038461538461</v>
      </c>
      <c r="AF32" s="126"/>
      <c r="AG32" s="126"/>
      <c r="AH32" s="126"/>
    </row>
    <row r="33" spans="1:34" ht="35.25" customHeight="1" x14ac:dyDescent="0.25">
      <c r="A33" s="6" t="s">
        <v>63</v>
      </c>
      <c r="B33" s="438" t="s">
        <v>103</v>
      </c>
      <c r="C33" s="439"/>
      <c r="D33" s="438" t="s">
        <v>104</v>
      </c>
      <c r="E33" s="439"/>
      <c r="F33" s="7" t="s">
        <v>30</v>
      </c>
      <c r="G33" s="11"/>
      <c r="H33" s="447">
        <v>43693</v>
      </c>
      <c r="I33" s="448"/>
      <c r="J33" s="440"/>
      <c r="K33" s="441"/>
      <c r="L33" s="438" t="s">
        <v>66</v>
      </c>
      <c r="M33" s="439"/>
      <c r="N33" s="9"/>
      <c r="O33" s="27">
        <v>134.25</v>
      </c>
      <c r="P33" s="77">
        <v>127.17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  <c r="Y33" s="92">
        <v>0</v>
      </c>
      <c r="Z33" s="92">
        <v>0</v>
      </c>
      <c r="AA33" s="79">
        <f t="shared" si="5"/>
        <v>261.42</v>
      </c>
      <c r="AB33" s="28"/>
      <c r="AC33" s="83">
        <f t="shared" si="9"/>
        <v>0.12568269230769233</v>
      </c>
    </row>
    <row r="34" spans="1:34" ht="33.75" customHeight="1" x14ac:dyDescent="0.25">
      <c r="A34" s="7" t="s">
        <v>63</v>
      </c>
      <c r="B34" s="438" t="s">
        <v>103</v>
      </c>
      <c r="C34" s="439"/>
      <c r="D34" s="438" t="s">
        <v>105</v>
      </c>
      <c r="E34" s="439"/>
      <c r="F34" s="7" t="s">
        <v>30</v>
      </c>
      <c r="G34" s="11"/>
      <c r="H34" s="440"/>
      <c r="I34" s="441"/>
      <c r="J34" s="440"/>
      <c r="K34" s="441"/>
      <c r="L34" s="438" t="s">
        <v>52</v>
      </c>
      <c r="M34" s="439"/>
      <c r="N34" s="9"/>
      <c r="O34" s="78">
        <v>177.02</v>
      </c>
      <c r="P34" s="77">
        <v>243.51</v>
      </c>
      <c r="Q34" s="102">
        <v>165.45</v>
      </c>
      <c r="R34" s="102">
        <v>176.3</v>
      </c>
      <c r="S34" s="102">
        <f>'Paychex Nov 2019'!I20</f>
        <v>173.05</v>
      </c>
      <c r="T34" s="102">
        <v>167.83</v>
      </c>
      <c r="U34" s="102">
        <v>203.03</v>
      </c>
      <c r="V34" s="102">
        <v>167.86</v>
      </c>
      <c r="W34" s="102">
        <v>192.67</v>
      </c>
      <c r="X34" s="102">
        <v>156.38</v>
      </c>
      <c r="Y34" s="92">
        <v>166.34</v>
      </c>
      <c r="Z34" s="92">
        <v>175.95</v>
      </c>
      <c r="AA34" s="79">
        <f t="shared" si="5"/>
        <v>2165.39</v>
      </c>
      <c r="AB34" s="28"/>
      <c r="AC34" s="83">
        <f t="shared" si="9"/>
        <v>1.0410528846153846</v>
      </c>
      <c r="AF34" s="126">
        <f>W34</f>
        <v>192.67</v>
      </c>
      <c r="AG34" s="126">
        <f>X34</f>
        <v>156.38</v>
      </c>
      <c r="AH34" s="126">
        <f>Y34</f>
        <v>166.34</v>
      </c>
    </row>
    <row r="35" spans="1:34" ht="30.75" customHeight="1" x14ac:dyDescent="0.25">
      <c r="A35" s="7" t="s">
        <v>63</v>
      </c>
      <c r="B35" s="438" t="s">
        <v>108</v>
      </c>
      <c r="C35" s="439"/>
      <c r="D35" s="438" t="s">
        <v>109</v>
      </c>
      <c r="E35" s="439"/>
      <c r="F35" s="7" t="s">
        <v>38</v>
      </c>
      <c r="G35" s="11"/>
      <c r="H35" s="440"/>
      <c r="I35" s="441"/>
      <c r="J35" s="438" t="s">
        <v>75</v>
      </c>
      <c r="K35" s="439"/>
      <c r="L35" s="438" t="s">
        <v>52</v>
      </c>
      <c r="M35" s="439"/>
      <c r="N35" s="9"/>
      <c r="O35" s="27">
        <v>172.75</v>
      </c>
      <c r="P35" s="77">
        <v>184.6</v>
      </c>
      <c r="Q35" s="102">
        <v>140.55000000000001</v>
      </c>
      <c r="R35" s="102">
        <v>149.38999999999999</v>
      </c>
      <c r="S35" s="102">
        <f>'Paychex Nov 2019'!I21</f>
        <v>142.34</v>
      </c>
      <c r="T35" s="102">
        <v>131.22999999999999</v>
      </c>
      <c r="U35" s="102">
        <v>183.13</v>
      </c>
      <c r="V35" s="102">
        <v>149.47</v>
      </c>
      <c r="W35" s="102">
        <v>104.94</v>
      </c>
      <c r="X35" s="102">
        <v>149.38999999999999</v>
      </c>
      <c r="Y35" s="92">
        <v>170.61</v>
      </c>
      <c r="Z35" s="92">
        <v>157.72</v>
      </c>
      <c r="AA35" s="79">
        <f t="shared" si="5"/>
        <v>1836.1200000000001</v>
      </c>
      <c r="AB35" s="28"/>
      <c r="AC35" s="83">
        <f t="shared" si="9"/>
        <v>0.88275000000000003</v>
      </c>
    </row>
    <row r="36" spans="1:34" ht="42.75" customHeight="1" x14ac:dyDescent="0.25">
      <c r="A36" s="7" t="s">
        <v>63</v>
      </c>
      <c r="B36" s="438" t="s">
        <v>111</v>
      </c>
      <c r="C36" s="439"/>
      <c r="D36" s="438" t="s">
        <v>112</v>
      </c>
      <c r="E36" s="439"/>
      <c r="F36" s="7" t="s">
        <v>113</v>
      </c>
      <c r="G36" s="11"/>
      <c r="H36" s="440"/>
      <c r="I36" s="441"/>
      <c r="J36" s="440"/>
      <c r="K36" s="441"/>
      <c r="L36" s="438" t="s">
        <v>66</v>
      </c>
      <c r="M36" s="439"/>
      <c r="N36" s="9"/>
      <c r="O36" s="78">
        <v>65.45</v>
      </c>
      <c r="P36" s="77">
        <v>116.18</v>
      </c>
      <c r="Q36" s="102">
        <v>59.38</v>
      </c>
      <c r="R36" s="102">
        <v>94.96</v>
      </c>
      <c r="S36" s="102">
        <f>'Paychex Nov 2019'!I43</f>
        <v>90.25</v>
      </c>
      <c r="T36" s="102">
        <v>80.680000000000007</v>
      </c>
      <c r="U36" s="102">
        <v>88.6</v>
      </c>
      <c r="V36" s="102">
        <v>87.27</v>
      </c>
      <c r="W36" s="102">
        <v>70.209999999999994</v>
      </c>
      <c r="X36" s="102">
        <v>79.040000000000006</v>
      </c>
      <c r="Y36" s="92">
        <v>79.16</v>
      </c>
      <c r="Z36" s="92">
        <v>87.86</v>
      </c>
      <c r="AA36" s="79">
        <f t="shared" si="5"/>
        <v>999.04</v>
      </c>
      <c r="AB36" s="28"/>
      <c r="AC36" s="83">
        <f t="shared" si="9"/>
        <v>0.48030769230769227</v>
      </c>
    </row>
    <row r="37" spans="1:34" ht="32.25" customHeight="1" x14ac:dyDescent="0.25">
      <c r="A37" s="7" t="s">
        <v>63</v>
      </c>
      <c r="B37" s="438" t="s">
        <v>114</v>
      </c>
      <c r="C37" s="439"/>
      <c r="D37" s="438" t="s">
        <v>115</v>
      </c>
      <c r="E37" s="439"/>
      <c r="F37" s="7" t="s">
        <v>38</v>
      </c>
      <c r="G37" s="11"/>
      <c r="H37" s="440"/>
      <c r="I37" s="441"/>
      <c r="J37" s="440"/>
      <c r="K37" s="441"/>
      <c r="L37" s="438" t="s">
        <v>52</v>
      </c>
      <c r="M37" s="439"/>
      <c r="N37" s="9"/>
      <c r="O37" s="78">
        <v>149.11000000000001</v>
      </c>
      <c r="P37" s="77">
        <v>229.03</v>
      </c>
      <c r="Q37" s="102">
        <v>145.63</v>
      </c>
      <c r="R37" s="102">
        <v>158.55000000000001</v>
      </c>
      <c r="S37" s="102">
        <f>'Paychex Nov 2019'!I22</f>
        <v>152.56</v>
      </c>
      <c r="T37" s="102">
        <v>156.30000000000001</v>
      </c>
      <c r="U37" s="102">
        <v>159.15</v>
      </c>
      <c r="V37" s="102">
        <v>138.62</v>
      </c>
      <c r="W37" s="102">
        <v>167.57</v>
      </c>
      <c r="X37" s="102">
        <v>146.49</v>
      </c>
      <c r="Y37" s="92">
        <v>139.75</v>
      </c>
      <c r="Z37" s="92">
        <v>165.73</v>
      </c>
      <c r="AA37" s="79">
        <f t="shared" si="5"/>
        <v>1908.4899999999998</v>
      </c>
      <c r="AB37" s="28"/>
      <c r="AC37" s="83">
        <f t="shared" si="9"/>
        <v>0.91754326923076912</v>
      </c>
      <c r="AF37" s="126">
        <f>W37</f>
        <v>167.57</v>
      </c>
      <c r="AG37" s="126">
        <f>X37</f>
        <v>146.49</v>
      </c>
      <c r="AH37" s="126">
        <f>Y37</f>
        <v>139.75</v>
      </c>
    </row>
    <row r="38" spans="1:34" ht="33.75" customHeight="1" x14ac:dyDescent="0.25">
      <c r="A38" s="7" t="s">
        <v>63</v>
      </c>
      <c r="B38" s="438" t="s">
        <v>118</v>
      </c>
      <c r="C38" s="439"/>
      <c r="D38" s="438" t="s">
        <v>119</v>
      </c>
      <c r="E38" s="439"/>
      <c r="F38" s="7" t="s">
        <v>50</v>
      </c>
      <c r="G38" s="11"/>
      <c r="H38" s="440"/>
      <c r="I38" s="441"/>
      <c r="J38" s="438" t="s">
        <v>75</v>
      </c>
      <c r="K38" s="439"/>
      <c r="L38" s="438" t="s">
        <v>66</v>
      </c>
      <c r="M38" s="439"/>
      <c r="N38" s="9"/>
      <c r="O38" s="78">
        <v>160.99</v>
      </c>
      <c r="P38" s="77">
        <v>247.72</v>
      </c>
      <c r="Q38" s="102">
        <v>166.43</v>
      </c>
      <c r="R38" s="102">
        <v>169.33</v>
      </c>
      <c r="S38" s="102">
        <f>'Paychex Nov 2019'!I44</f>
        <v>159.94999999999999</v>
      </c>
      <c r="T38" s="102">
        <v>168.1</v>
      </c>
      <c r="U38" s="102">
        <v>189.97</v>
      </c>
      <c r="V38" s="102">
        <v>163.83000000000001</v>
      </c>
      <c r="W38" s="102">
        <v>192.41</v>
      </c>
      <c r="X38" s="102">
        <v>187.29</v>
      </c>
      <c r="Y38" s="92">
        <v>174.01</v>
      </c>
      <c r="Z38" s="92">
        <v>191.34</v>
      </c>
      <c r="AA38" s="79">
        <f t="shared" si="5"/>
        <v>2171.37</v>
      </c>
      <c r="AB38" s="64"/>
      <c r="AC38" s="83">
        <f t="shared" si="9"/>
        <v>1.0439278846153845</v>
      </c>
    </row>
    <row r="39" spans="1:34" ht="37.5" customHeight="1" x14ac:dyDescent="0.25">
      <c r="A39" s="7" t="s">
        <v>63</v>
      </c>
      <c r="B39" s="438" t="s">
        <v>120</v>
      </c>
      <c r="C39" s="439"/>
      <c r="D39" s="438" t="s">
        <v>77</v>
      </c>
      <c r="E39" s="439"/>
      <c r="F39" s="9"/>
      <c r="G39" s="14"/>
      <c r="H39" s="440"/>
      <c r="I39" s="441"/>
      <c r="J39" s="440"/>
      <c r="K39" s="441"/>
      <c r="L39" s="438" t="s">
        <v>52</v>
      </c>
      <c r="M39" s="439"/>
      <c r="N39" s="9"/>
      <c r="O39" s="78">
        <v>97.84</v>
      </c>
      <c r="P39" s="77">
        <v>100.16</v>
      </c>
      <c r="Q39" s="102">
        <v>57.04</v>
      </c>
      <c r="R39" s="102">
        <v>52.25</v>
      </c>
      <c r="S39" s="102">
        <f>'Paychex Nov 2019'!I23</f>
        <v>61.05</v>
      </c>
      <c r="T39" s="102">
        <v>55.52</v>
      </c>
      <c r="U39" s="102">
        <v>68.27</v>
      </c>
      <c r="V39" s="102">
        <v>67.72</v>
      </c>
      <c r="W39" s="102">
        <v>75.78</v>
      </c>
      <c r="X39" s="102">
        <v>61.56</v>
      </c>
      <c r="Y39" s="92">
        <v>63</v>
      </c>
      <c r="Z39" s="92">
        <v>22.87</v>
      </c>
      <c r="AA39" s="79">
        <f t="shared" si="5"/>
        <v>783.05999999999983</v>
      </c>
      <c r="AB39" s="64"/>
      <c r="AC39" s="83">
        <f t="shared" si="9"/>
        <v>0.37647115384615376</v>
      </c>
      <c r="AF39" s="126"/>
      <c r="AG39" s="126"/>
      <c r="AH39" s="126"/>
    </row>
    <row r="40" spans="1:34" ht="21" customHeight="1" x14ac:dyDescent="0.25">
      <c r="A40" s="7" t="s">
        <v>63</v>
      </c>
      <c r="B40" s="438" t="s">
        <v>121</v>
      </c>
      <c r="C40" s="439"/>
      <c r="D40" s="438" t="s">
        <v>122</v>
      </c>
      <c r="E40" s="439"/>
      <c r="F40" s="9"/>
      <c r="G40" s="14"/>
      <c r="H40" s="447">
        <v>43713</v>
      </c>
      <c r="I40" s="448"/>
      <c r="J40" s="438" t="s">
        <v>86</v>
      </c>
      <c r="K40" s="439"/>
      <c r="L40" s="438" t="s">
        <v>52</v>
      </c>
      <c r="M40" s="439"/>
      <c r="N40" s="9"/>
      <c r="O40" s="27">
        <v>116.1</v>
      </c>
      <c r="P40" s="77">
        <v>195.82</v>
      </c>
      <c r="Q40" s="102">
        <v>68.55</v>
      </c>
      <c r="R40" s="102">
        <v>0</v>
      </c>
      <c r="S40" s="102">
        <v>0</v>
      </c>
      <c r="T40" s="102">
        <v>0</v>
      </c>
      <c r="U40" s="102">
        <v>0</v>
      </c>
      <c r="V40" s="102">
        <v>0</v>
      </c>
      <c r="W40" s="102">
        <v>0</v>
      </c>
      <c r="X40" s="102">
        <v>0</v>
      </c>
      <c r="Y40" s="92">
        <v>0</v>
      </c>
      <c r="Z40" s="92">
        <v>0</v>
      </c>
      <c r="AA40" s="79">
        <f t="shared" si="5"/>
        <v>380.46999999999997</v>
      </c>
      <c r="AB40" s="64"/>
      <c r="AC40" s="83">
        <f t="shared" si="9"/>
        <v>0.1829182692307692</v>
      </c>
      <c r="AF40" s="126"/>
      <c r="AG40" s="126"/>
      <c r="AH40" s="126"/>
    </row>
    <row r="41" spans="1:34" ht="21" customHeight="1" x14ac:dyDescent="0.25">
      <c r="A41" s="7"/>
      <c r="B41" s="438" t="s">
        <v>157</v>
      </c>
      <c r="C41" s="449"/>
      <c r="D41" s="11" t="s">
        <v>158</v>
      </c>
      <c r="E41" s="13"/>
      <c r="F41" s="9"/>
      <c r="G41" s="34">
        <v>43676</v>
      </c>
      <c r="H41" s="472"/>
      <c r="I41" s="473"/>
      <c r="J41" s="11"/>
      <c r="K41" s="13"/>
      <c r="L41" s="11"/>
      <c r="M41" s="13"/>
      <c r="N41" s="9"/>
      <c r="O41" s="27">
        <v>0</v>
      </c>
      <c r="P41" s="77">
        <v>154.43</v>
      </c>
      <c r="Q41" s="102">
        <v>166.5</v>
      </c>
      <c r="R41" s="102">
        <v>157.77000000000001</v>
      </c>
      <c r="S41" s="102">
        <f>'Paychex Nov 2019'!I24</f>
        <v>165.29</v>
      </c>
      <c r="T41" s="102">
        <v>157.97</v>
      </c>
      <c r="U41" s="102">
        <v>177.53</v>
      </c>
      <c r="V41" s="102">
        <v>162.01</v>
      </c>
      <c r="W41" s="102">
        <v>169.1</v>
      </c>
      <c r="X41" s="102">
        <v>155.06</v>
      </c>
      <c r="Y41" s="92">
        <v>159.18</v>
      </c>
      <c r="Z41" s="92">
        <v>177.96</v>
      </c>
      <c r="AA41" s="79">
        <f t="shared" si="5"/>
        <v>1802.8</v>
      </c>
      <c r="AB41" s="64"/>
      <c r="AC41" s="83">
        <f t="shared" si="9"/>
        <v>0.86673076923076919</v>
      </c>
      <c r="AF41" s="126">
        <f t="shared" ref="AF41:AH43" si="10">W41</f>
        <v>169.1</v>
      </c>
      <c r="AG41" s="126">
        <f t="shared" si="10"/>
        <v>155.06</v>
      </c>
      <c r="AH41" s="126">
        <f t="shared" si="10"/>
        <v>159.18</v>
      </c>
    </row>
    <row r="42" spans="1:34" ht="21" customHeight="1" x14ac:dyDescent="0.25">
      <c r="A42" s="7"/>
      <c r="B42" s="438" t="s">
        <v>157</v>
      </c>
      <c r="C42" s="449"/>
      <c r="D42" s="11" t="s">
        <v>159</v>
      </c>
      <c r="E42" s="13"/>
      <c r="F42" s="9"/>
      <c r="G42" s="34">
        <v>43726</v>
      </c>
      <c r="H42" s="34"/>
      <c r="I42" s="15"/>
      <c r="J42" s="11"/>
      <c r="K42" s="13"/>
      <c r="L42" s="11"/>
      <c r="M42" s="13"/>
      <c r="N42" s="9"/>
      <c r="O42" s="27">
        <v>0</v>
      </c>
      <c r="P42" s="77">
        <v>0</v>
      </c>
      <c r="Q42" s="102">
        <v>22.5</v>
      </c>
      <c r="R42" s="102">
        <v>132.82</v>
      </c>
      <c r="S42" s="102">
        <f>'Paychex Nov 2019'!I25</f>
        <v>134.65</v>
      </c>
      <c r="T42" s="102">
        <v>132.54</v>
      </c>
      <c r="U42" s="102">
        <v>160.19</v>
      </c>
      <c r="V42" s="102">
        <v>135.69</v>
      </c>
      <c r="W42" s="102">
        <v>155.91999999999999</v>
      </c>
      <c r="X42" s="102">
        <v>135.21</v>
      </c>
      <c r="Y42" s="92">
        <v>133.72</v>
      </c>
      <c r="Z42" s="92">
        <v>144.93</v>
      </c>
      <c r="AA42" s="79">
        <f t="shared" si="5"/>
        <v>1288.17</v>
      </c>
      <c r="AB42" s="64"/>
      <c r="AC42" s="83">
        <f t="shared" si="9"/>
        <v>0.61931250000000004</v>
      </c>
      <c r="AF42" s="126">
        <f t="shared" si="10"/>
        <v>155.91999999999999</v>
      </c>
      <c r="AG42" s="126">
        <f t="shared" si="10"/>
        <v>135.21</v>
      </c>
      <c r="AH42" s="126">
        <f t="shared" si="10"/>
        <v>133.72</v>
      </c>
    </row>
    <row r="43" spans="1:34" ht="21" customHeight="1" x14ac:dyDescent="0.25">
      <c r="A43" s="7" t="s">
        <v>63</v>
      </c>
      <c r="B43" s="438" t="s">
        <v>123</v>
      </c>
      <c r="C43" s="439"/>
      <c r="D43" s="438" t="s">
        <v>124</v>
      </c>
      <c r="E43" s="439"/>
      <c r="F43" s="7" t="s">
        <v>125</v>
      </c>
      <c r="G43" s="11"/>
      <c r="H43" s="440"/>
      <c r="I43" s="441"/>
      <c r="J43" s="440"/>
      <c r="K43" s="441"/>
      <c r="L43" s="438" t="s">
        <v>52</v>
      </c>
      <c r="M43" s="439"/>
      <c r="N43" s="9"/>
      <c r="O43" s="78">
        <v>85.45</v>
      </c>
      <c r="P43" s="77">
        <v>141.66</v>
      </c>
      <c r="Q43" s="102">
        <v>88.52</v>
      </c>
      <c r="R43" s="102">
        <v>91.56</v>
      </c>
      <c r="S43" s="102">
        <f>'Paychex Nov 2019'!I26</f>
        <v>101.17</v>
      </c>
      <c r="T43" s="102">
        <v>105.83</v>
      </c>
      <c r="U43" s="102">
        <v>107.07</v>
      </c>
      <c r="V43" s="102">
        <v>94.39</v>
      </c>
      <c r="W43" s="102">
        <v>103.23</v>
      </c>
      <c r="X43" s="102">
        <v>58.71</v>
      </c>
      <c r="Y43" s="92">
        <v>111.87</v>
      </c>
      <c r="Z43" s="92">
        <v>116.29</v>
      </c>
      <c r="AA43" s="79">
        <f t="shared" si="5"/>
        <v>1205.75</v>
      </c>
      <c r="AB43" s="64"/>
      <c r="AC43" s="83">
        <f t="shared" si="9"/>
        <v>0.57968750000000002</v>
      </c>
      <c r="AF43" s="126">
        <f t="shared" si="10"/>
        <v>103.23</v>
      </c>
      <c r="AG43" s="126">
        <f t="shared" si="10"/>
        <v>58.71</v>
      </c>
      <c r="AH43" s="126">
        <f t="shared" si="10"/>
        <v>111.87</v>
      </c>
    </row>
    <row r="44" spans="1:34" ht="21" customHeight="1" x14ac:dyDescent="0.25">
      <c r="A44" s="7" t="s">
        <v>63</v>
      </c>
      <c r="B44" s="11" t="s">
        <v>435</v>
      </c>
      <c r="C44" s="13"/>
      <c r="D44" s="11" t="s">
        <v>438</v>
      </c>
      <c r="E44" s="13"/>
      <c r="F44" s="7"/>
      <c r="G44" s="33">
        <v>43778</v>
      </c>
      <c r="H44" s="14"/>
      <c r="I44" s="15"/>
      <c r="J44" s="98" t="s">
        <v>86</v>
      </c>
      <c r="K44" s="15"/>
      <c r="L44" s="438" t="s">
        <v>52</v>
      </c>
      <c r="M44" s="449"/>
      <c r="N44" s="9"/>
      <c r="O44" s="78"/>
      <c r="P44" s="77"/>
      <c r="Q44" s="102"/>
      <c r="R44" s="102"/>
      <c r="S44" s="102">
        <f>'Paychex Nov 2019'!I27</f>
        <v>6</v>
      </c>
      <c r="T44" s="102">
        <v>7.67</v>
      </c>
      <c r="U44" s="102">
        <v>7.89</v>
      </c>
      <c r="V44" s="102">
        <v>0</v>
      </c>
      <c r="W44" s="102">
        <v>3.62</v>
      </c>
      <c r="X44" s="102">
        <v>0</v>
      </c>
      <c r="Y44" s="92">
        <v>0</v>
      </c>
      <c r="Z44" s="92">
        <v>117.68</v>
      </c>
      <c r="AA44" s="79">
        <f t="shared" si="5"/>
        <v>142.86000000000001</v>
      </c>
      <c r="AB44" s="64"/>
      <c r="AC44" s="83">
        <f t="shared" si="9"/>
        <v>6.868269230769232E-2</v>
      </c>
      <c r="AF44" s="126"/>
      <c r="AG44" s="126"/>
      <c r="AH44" s="126"/>
    </row>
    <row r="45" spans="1:34" ht="21" customHeight="1" x14ac:dyDescent="0.25">
      <c r="A45" s="7" t="s">
        <v>63</v>
      </c>
      <c r="B45" s="438" t="s">
        <v>126</v>
      </c>
      <c r="C45" s="439"/>
      <c r="D45" s="438" t="s">
        <v>127</v>
      </c>
      <c r="E45" s="439"/>
      <c r="F45" s="7" t="s">
        <v>38</v>
      </c>
      <c r="G45" s="11"/>
      <c r="H45" s="440"/>
      <c r="I45" s="441"/>
      <c r="J45" s="440"/>
      <c r="K45" s="441"/>
      <c r="L45" s="438" t="s">
        <v>52</v>
      </c>
      <c r="M45" s="439"/>
      <c r="N45" s="9"/>
      <c r="O45" s="78">
        <v>112.12</v>
      </c>
      <c r="P45" s="77">
        <v>162.47999999999999</v>
      </c>
      <c r="Q45" s="102">
        <v>110.55</v>
      </c>
      <c r="R45" s="102">
        <v>118.95</v>
      </c>
      <c r="S45" s="102">
        <f>'Paychex Nov 2019'!I28</f>
        <v>112.42</v>
      </c>
      <c r="T45" s="102">
        <v>111.4</v>
      </c>
      <c r="U45" s="102">
        <v>111.91</v>
      </c>
      <c r="V45" s="102">
        <v>113.03</v>
      </c>
      <c r="W45" s="102">
        <v>123.59</v>
      </c>
      <c r="X45" s="102">
        <v>88.43</v>
      </c>
      <c r="Y45" s="92">
        <v>100.34</v>
      </c>
      <c r="Z45" s="92">
        <v>119.2</v>
      </c>
      <c r="AA45" s="79">
        <f t="shared" si="5"/>
        <v>1384.4199999999998</v>
      </c>
      <c r="AB45" s="64"/>
      <c r="AC45" s="83">
        <f t="shared" si="9"/>
        <v>0.66558653846153837</v>
      </c>
      <c r="AF45" s="126">
        <f t="shared" ref="AF45:AH53" si="11">W45</f>
        <v>123.59</v>
      </c>
      <c r="AG45" s="126">
        <f t="shared" si="11"/>
        <v>88.43</v>
      </c>
      <c r="AH45" s="126">
        <f t="shared" si="11"/>
        <v>100.34</v>
      </c>
    </row>
    <row r="46" spans="1:34" ht="21" customHeight="1" x14ac:dyDescent="0.25">
      <c r="A46" s="7" t="s">
        <v>63</v>
      </c>
      <c r="B46" s="438" t="s">
        <v>130</v>
      </c>
      <c r="C46" s="439"/>
      <c r="D46" s="438" t="s">
        <v>131</v>
      </c>
      <c r="E46" s="439"/>
      <c r="F46" s="9"/>
      <c r="G46" s="14"/>
      <c r="H46" s="440"/>
      <c r="I46" s="441"/>
      <c r="J46" s="438" t="s">
        <v>86</v>
      </c>
      <c r="K46" s="439"/>
      <c r="L46" s="438" t="s">
        <v>52</v>
      </c>
      <c r="M46" s="439"/>
      <c r="N46" s="9"/>
      <c r="O46" s="78">
        <v>131.93</v>
      </c>
      <c r="P46" s="77">
        <v>198.41</v>
      </c>
      <c r="Q46" s="102">
        <v>124.9</v>
      </c>
      <c r="R46" s="102">
        <v>132.38999999999999</v>
      </c>
      <c r="S46" s="102">
        <f>'Paychex Nov 2019'!I29</f>
        <v>135.02000000000001</v>
      </c>
      <c r="T46" s="102">
        <v>125.05</v>
      </c>
      <c r="U46" s="102">
        <v>151.44999999999999</v>
      </c>
      <c r="V46" s="102">
        <v>0</v>
      </c>
      <c r="W46" s="102">
        <v>0</v>
      </c>
      <c r="X46" s="102">
        <v>0</v>
      </c>
      <c r="Y46" s="92">
        <v>0</v>
      </c>
      <c r="Z46" s="92">
        <v>0</v>
      </c>
      <c r="AA46" s="79">
        <f t="shared" si="5"/>
        <v>999.14999999999986</v>
      </c>
      <c r="AB46" s="64"/>
      <c r="AC46" s="83">
        <f t="shared" si="9"/>
        <v>0.48036057692307688</v>
      </c>
      <c r="AF46" s="126"/>
      <c r="AG46" s="126"/>
      <c r="AH46" s="126"/>
    </row>
    <row r="47" spans="1:34" ht="30.75" customHeight="1" x14ac:dyDescent="0.25">
      <c r="A47" s="7" t="s">
        <v>63</v>
      </c>
      <c r="B47" s="438" t="s">
        <v>132</v>
      </c>
      <c r="C47" s="439"/>
      <c r="D47" s="438" t="s">
        <v>133</v>
      </c>
      <c r="E47" s="439"/>
      <c r="F47" s="7" t="s">
        <v>38</v>
      </c>
      <c r="G47" s="11"/>
      <c r="H47" s="440"/>
      <c r="I47" s="441"/>
      <c r="J47" s="438" t="s">
        <v>75</v>
      </c>
      <c r="K47" s="439"/>
      <c r="L47" s="438" t="s">
        <v>66</v>
      </c>
      <c r="M47" s="439"/>
      <c r="N47" s="9"/>
      <c r="O47" s="27">
        <v>168.05</v>
      </c>
      <c r="P47" s="77">
        <v>259.63</v>
      </c>
      <c r="Q47" s="102">
        <v>164.63</v>
      </c>
      <c r="R47" s="102">
        <v>165.88</v>
      </c>
      <c r="S47" s="102">
        <f>'Paychex Nov 2019'!I45</f>
        <v>167.96</v>
      </c>
      <c r="T47" s="102">
        <v>177.09</v>
      </c>
      <c r="U47" s="102">
        <v>61.7</v>
      </c>
      <c r="V47" s="102">
        <v>0</v>
      </c>
      <c r="W47" s="102">
        <v>0</v>
      </c>
      <c r="X47" s="102">
        <v>0</v>
      </c>
      <c r="Y47" s="92">
        <v>0</v>
      </c>
      <c r="Z47" s="92">
        <v>0</v>
      </c>
      <c r="AA47" s="79">
        <f t="shared" si="5"/>
        <v>1164.94</v>
      </c>
      <c r="AB47" s="64"/>
      <c r="AC47" s="83">
        <f t="shared" si="9"/>
        <v>0.56006730769230773</v>
      </c>
      <c r="AF47" s="126"/>
      <c r="AG47" s="126"/>
      <c r="AH47" s="126"/>
    </row>
    <row r="48" spans="1:34" ht="21" customHeight="1" x14ac:dyDescent="0.25">
      <c r="A48" s="7" t="s">
        <v>63</v>
      </c>
      <c r="B48" s="438" t="s">
        <v>134</v>
      </c>
      <c r="C48" s="439"/>
      <c r="D48" s="438" t="s">
        <v>135</v>
      </c>
      <c r="E48" s="439"/>
      <c r="F48" s="9"/>
      <c r="G48" s="14"/>
      <c r="H48" s="440"/>
      <c r="I48" s="441"/>
      <c r="J48" s="440"/>
      <c r="K48" s="441"/>
      <c r="L48" s="438" t="s">
        <v>52</v>
      </c>
      <c r="M48" s="439"/>
      <c r="N48" s="9"/>
      <c r="O48" s="78">
        <v>154.57999999999998</v>
      </c>
      <c r="P48" s="77">
        <v>181.42</v>
      </c>
      <c r="Q48" s="102">
        <v>140.82</v>
      </c>
      <c r="R48" s="102">
        <v>143.9</v>
      </c>
      <c r="S48" s="102">
        <f>'Paychex Nov 2019'!I31</f>
        <v>148.02000000000001</v>
      </c>
      <c r="T48" s="102">
        <v>140.88</v>
      </c>
      <c r="U48" s="102">
        <v>175.07</v>
      </c>
      <c r="V48" s="102">
        <v>148.19</v>
      </c>
      <c r="W48" s="102">
        <v>175.07</v>
      </c>
      <c r="X48" s="102">
        <v>148.13999999999999</v>
      </c>
      <c r="Y48" s="92">
        <v>139.15</v>
      </c>
      <c r="Z48" s="92">
        <v>167.77</v>
      </c>
      <c r="AA48" s="79">
        <f t="shared" si="5"/>
        <v>1863.0100000000002</v>
      </c>
      <c r="AB48" s="64"/>
      <c r="AC48" s="83">
        <f t="shared" si="9"/>
        <v>0.89567788461538467</v>
      </c>
      <c r="AF48" s="126"/>
      <c r="AG48" s="126"/>
      <c r="AH48" s="126"/>
    </row>
    <row r="49" spans="1:35" ht="39" customHeight="1" x14ac:dyDescent="0.25">
      <c r="A49" s="7" t="s">
        <v>63</v>
      </c>
      <c r="B49" s="438" t="s">
        <v>56</v>
      </c>
      <c r="C49" s="439"/>
      <c r="D49" s="438" t="s">
        <v>136</v>
      </c>
      <c r="E49" s="439"/>
      <c r="F49" s="9"/>
      <c r="G49" s="14"/>
      <c r="H49" s="440"/>
      <c r="I49" s="441"/>
      <c r="J49" s="440"/>
      <c r="K49" s="441"/>
      <c r="L49" s="438" t="s">
        <v>61</v>
      </c>
      <c r="M49" s="439"/>
      <c r="N49" s="9"/>
      <c r="O49" s="78">
        <v>11.5</v>
      </c>
      <c r="P49" s="77">
        <v>28.5</v>
      </c>
      <c r="Q49" s="102">
        <v>15</v>
      </c>
      <c r="R49" s="102">
        <v>15.5</v>
      </c>
      <c r="S49" s="102">
        <f>'Paychex Nov 2019'!I34</f>
        <v>13</v>
      </c>
      <c r="T49" s="102">
        <v>23</v>
      </c>
      <c r="U49" s="102">
        <v>32.5</v>
      </c>
      <c r="V49" s="102">
        <v>35.5</v>
      </c>
      <c r="W49" s="102">
        <v>38.5</v>
      </c>
      <c r="X49" s="102">
        <v>20</v>
      </c>
      <c r="Y49" s="92">
        <v>35</v>
      </c>
      <c r="Z49" s="92">
        <v>35</v>
      </c>
      <c r="AA49" s="79">
        <f t="shared" si="5"/>
        <v>303</v>
      </c>
      <c r="AB49" s="64"/>
      <c r="AC49" s="83">
        <f t="shared" si="9"/>
        <v>0.14567307692307693</v>
      </c>
      <c r="AF49" s="126"/>
      <c r="AG49" s="126"/>
      <c r="AH49" s="126"/>
    </row>
    <row r="50" spans="1:35" ht="32.25" customHeight="1" x14ac:dyDescent="0.25">
      <c r="A50" s="7" t="s">
        <v>63</v>
      </c>
      <c r="B50" s="438" t="s">
        <v>137</v>
      </c>
      <c r="C50" s="439"/>
      <c r="D50" s="438" t="s">
        <v>138</v>
      </c>
      <c r="E50" s="439"/>
      <c r="F50" s="9"/>
      <c r="G50" s="14"/>
      <c r="H50" s="447">
        <v>43739</v>
      </c>
      <c r="I50" s="448"/>
      <c r="L50" s="438" t="s">
        <v>66</v>
      </c>
      <c r="M50" s="439"/>
      <c r="N50" s="9"/>
      <c r="O50" s="78">
        <v>0</v>
      </c>
      <c r="P50" s="77">
        <v>0</v>
      </c>
      <c r="Q50" s="102">
        <v>0</v>
      </c>
      <c r="R50" s="102">
        <v>0</v>
      </c>
      <c r="S50" s="102">
        <v>0</v>
      </c>
      <c r="T50" s="102">
        <v>16.5</v>
      </c>
      <c r="U50" s="102">
        <v>80.23</v>
      </c>
      <c r="V50" s="102">
        <v>71.5</v>
      </c>
      <c r="W50" s="102">
        <v>62.61</v>
      </c>
      <c r="X50" s="102">
        <v>0</v>
      </c>
      <c r="Y50" s="92">
        <v>8.98</v>
      </c>
      <c r="Z50" s="92">
        <v>102.39</v>
      </c>
      <c r="AA50" s="79">
        <f t="shared" si="5"/>
        <v>342.21000000000004</v>
      </c>
      <c r="AB50" s="64"/>
      <c r="AC50" s="83">
        <f t="shared" si="9"/>
        <v>0.16452403846153849</v>
      </c>
      <c r="AF50" s="126"/>
      <c r="AG50" s="126"/>
      <c r="AH50" s="126"/>
    </row>
    <row r="51" spans="1:35" ht="32.25" customHeight="1" x14ac:dyDescent="0.25">
      <c r="A51" s="7" t="s">
        <v>63</v>
      </c>
      <c r="B51" s="11" t="s">
        <v>440</v>
      </c>
      <c r="C51" s="13"/>
      <c r="D51" s="11" t="s">
        <v>441</v>
      </c>
      <c r="E51" s="13"/>
      <c r="F51" s="9"/>
      <c r="G51" s="34">
        <v>43788</v>
      </c>
      <c r="H51" s="133"/>
      <c r="I51" s="134"/>
      <c r="J51" s="1" t="s">
        <v>75</v>
      </c>
      <c r="L51" s="438" t="s">
        <v>66</v>
      </c>
      <c r="M51" s="449"/>
      <c r="N51" s="9"/>
      <c r="O51" s="78"/>
      <c r="P51" s="77"/>
      <c r="Q51" s="102"/>
      <c r="R51" s="102"/>
      <c r="S51" s="102"/>
      <c r="T51" s="102">
        <v>157.81</v>
      </c>
      <c r="U51" s="102">
        <v>212.54</v>
      </c>
      <c r="V51" s="102">
        <v>175.93</v>
      </c>
      <c r="W51" s="102">
        <v>196.02</v>
      </c>
      <c r="X51" s="102">
        <v>186.28</v>
      </c>
      <c r="Y51" s="92">
        <v>174.3</v>
      </c>
      <c r="Z51" s="92">
        <v>183.37</v>
      </c>
      <c r="AA51" s="79">
        <f t="shared" si="5"/>
        <v>1286.25</v>
      </c>
      <c r="AB51" s="64"/>
      <c r="AC51" s="83">
        <f t="shared" si="9"/>
        <v>0.61838942307692313</v>
      </c>
      <c r="AF51" s="126"/>
      <c r="AG51" s="126"/>
      <c r="AH51" s="126"/>
    </row>
    <row r="52" spans="1:35" ht="27" customHeight="1" x14ac:dyDescent="0.25">
      <c r="A52" s="7" t="s">
        <v>63</v>
      </c>
      <c r="B52" s="438" t="s">
        <v>139</v>
      </c>
      <c r="C52" s="439"/>
      <c r="D52" s="438" t="s">
        <v>140</v>
      </c>
      <c r="E52" s="439"/>
      <c r="F52" s="7" t="s">
        <v>125</v>
      </c>
      <c r="G52" s="11"/>
      <c r="H52" s="440"/>
      <c r="I52" s="441"/>
      <c r="J52" s="440"/>
      <c r="K52" s="441"/>
      <c r="L52" s="438" t="s">
        <v>52</v>
      </c>
      <c r="M52" s="439"/>
      <c r="N52" s="9"/>
      <c r="O52" s="78">
        <v>104.35</v>
      </c>
      <c r="P52" s="77">
        <v>162.55000000000001</v>
      </c>
      <c r="Q52" s="102">
        <v>103.33</v>
      </c>
      <c r="R52" s="102">
        <v>119.66</v>
      </c>
      <c r="S52" s="102">
        <f>'Paychex Nov 2019'!I32</f>
        <v>109.73</v>
      </c>
      <c r="T52" s="102">
        <v>113.13</v>
      </c>
      <c r="U52" s="102">
        <v>131.41999999999999</v>
      </c>
      <c r="V52" s="102">
        <v>0</v>
      </c>
      <c r="W52" s="102">
        <v>0</v>
      </c>
      <c r="X52" s="102">
        <v>0</v>
      </c>
      <c r="Y52" s="92">
        <v>0</v>
      </c>
      <c r="Z52" s="92">
        <v>0</v>
      </c>
      <c r="AA52" s="79">
        <f t="shared" si="5"/>
        <v>844.17</v>
      </c>
      <c r="AB52" s="64"/>
      <c r="AC52" s="83">
        <f t="shared" si="9"/>
        <v>0.40585096153846151</v>
      </c>
      <c r="AF52" s="126"/>
      <c r="AG52" s="126"/>
      <c r="AH52" s="126"/>
    </row>
    <row r="53" spans="1:35" ht="31.5" customHeight="1" x14ac:dyDescent="0.25">
      <c r="A53" s="7" t="s">
        <v>63</v>
      </c>
      <c r="B53" s="438" t="s">
        <v>141</v>
      </c>
      <c r="C53" s="439"/>
      <c r="D53" s="438" t="s">
        <v>142</v>
      </c>
      <c r="E53" s="439"/>
      <c r="F53" s="9"/>
      <c r="G53" s="14"/>
      <c r="H53" s="440"/>
      <c r="I53" s="441"/>
      <c r="J53" s="440"/>
      <c r="K53" s="441"/>
      <c r="L53" s="438" t="s">
        <v>52</v>
      </c>
      <c r="M53" s="439"/>
      <c r="N53" s="9"/>
      <c r="O53" s="78">
        <v>130.92000000000002</v>
      </c>
      <c r="P53" s="77">
        <v>230.62</v>
      </c>
      <c r="Q53" s="102">
        <v>170.05</v>
      </c>
      <c r="R53" s="102">
        <v>169.27</v>
      </c>
      <c r="S53" s="102">
        <f>'Paychex Nov 2019'!I33</f>
        <v>153.13</v>
      </c>
      <c r="T53" s="102">
        <v>158.12</v>
      </c>
      <c r="U53" s="102">
        <v>187.16</v>
      </c>
      <c r="V53" s="102">
        <v>165.5</v>
      </c>
      <c r="W53" s="102">
        <v>217.53</v>
      </c>
      <c r="X53" s="102">
        <v>164.33</v>
      </c>
      <c r="Y53" s="92">
        <v>155.84</v>
      </c>
      <c r="Z53" s="92">
        <v>188.55</v>
      </c>
      <c r="AA53" s="79">
        <f t="shared" si="5"/>
        <v>2091.02</v>
      </c>
      <c r="AB53" s="64"/>
      <c r="AC53" s="83">
        <f t="shared" si="9"/>
        <v>1.0052980769230768</v>
      </c>
      <c r="AF53" s="126">
        <f t="shared" si="11"/>
        <v>217.53</v>
      </c>
      <c r="AG53" s="126">
        <f t="shared" si="11"/>
        <v>164.33</v>
      </c>
      <c r="AH53" s="126">
        <f t="shared" si="11"/>
        <v>155.84</v>
      </c>
    </row>
    <row r="54" spans="1:35" ht="26.25" customHeight="1" x14ac:dyDescent="0.25">
      <c r="A54" s="442" t="s">
        <v>423</v>
      </c>
      <c r="B54" s="443"/>
      <c r="C54" s="444"/>
      <c r="D54" s="445"/>
      <c r="E54" s="446"/>
      <c r="F54" s="109"/>
      <c r="G54" s="110"/>
      <c r="H54" s="445"/>
      <c r="I54" s="446"/>
      <c r="J54" s="445"/>
      <c r="K54" s="446"/>
      <c r="L54" s="445"/>
      <c r="M54" s="446"/>
      <c r="N54" s="109"/>
      <c r="O54" s="108">
        <f t="shared" ref="O54:AA54" si="12">SUM(O17:O53)</f>
        <v>3836.43</v>
      </c>
      <c r="P54" s="108">
        <f t="shared" si="12"/>
        <v>5752.2099999999991</v>
      </c>
      <c r="Q54" s="136">
        <f t="shared" si="12"/>
        <v>3739.2400000000011</v>
      </c>
      <c r="R54" s="136">
        <f t="shared" si="12"/>
        <v>3889.76</v>
      </c>
      <c r="S54" s="136">
        <f t="shared" si="12"/>
        <v>3753.64</v>
      </c>
      <c r="T54" s="136">
        <f t="shared" ref="T54:Z54" si="13">SUM(T17:T53)</f>
        <v>3871.67</v>
      </c>
      <c r="U54" s="136">
        <f t="shared" si="13"/>
        <v>4374.41</v>
      </c>
      <c r="V54" s="136">
        <f t="shared" si="13"/>
        <v>3538.06</v>
      </c>
      <c r="W54" s="136">
        <f t="shared" si="13"/>
        <v>4064.1200000000008</v>
      </c>
      <c r="X54" s="136">
        <f t="shared" si="13"/>
        <v>3500.2299999999991</v>
      </c>
      <c r="Y54" s="136">
        <f t="shared" si="13"/>
        <v>3411.8200000000006</v>
      </c>
      <c r="Z54" s="136">
        <f t="shared" si="13"/>
        <v>3951.3299999999995</v>
      </c>
      <c r="AA54" s="105">
        <f t="shared" si="12"/>
        <v>47682.92</v>
      </c>
      <c r="AB54" s="476"/>
      <c r="AC54" s="477"/>
    </row>
    <row r="55" spans="1:35" ht="24" customHeight="1" x14ac:dyDescent="0.2">
      <c r="A55" s="111" t="s">
        <v>425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12">
        <f>O54*12/2080</f>
        <v>22.133249999999997</v>
      </c>
      <c r="P55" s="112">
        <f t="shared" ref="P55:W55" si="14">P54*12/2080</f>
        <v>33.185826923076917</v>
      </c>
      <c r="Q55" s="112">
        <f t="shared" si="14"/>
        <v>21.572538461538468</v>
      </c>
      <c r="R55" s="112">
        <f t="shared" si="14"/>
        <v>22.440923076923077</v>
      </c>
      <c r="S55" s="112">
        <f t="shared" si="14"/>
        <v>21.655615384615384</v>
      </c>
      <c r="T55" s="112">
        <f t="shared" si="14"/>
        <v>22.336557692307693</v>
      </c>
      <c r="U55" s="112">
        <f t="shared" si="14"/>
        <v>25.236980769230769</v>
      </c>
      <c r="V55" s="112">
        <f t="shared" si="14"/>
        <v>20.411884615384615</v>
      </c>
      <c r="W55" s="112">
        <f t="shared" si="14"/>
        <v>23.44684615384616</v>
      </c>
      <c r="X55" s="112">
        <f>X54*12/2080</f>
        <v>20.19363461538461</v>
      </c>
      <c r="Y55" s="112">
        <f>Y54*12/2080</f>
        <v>19.683576923076927</v>
      </c>
      <c r="Z55" s="112">
        <f>Z54*12/2080</f>
        <v>22.796134615384613</v>
      </c>
      <c r="AA55" s="112">
        <f>(AA54/10)*12/2080</f>
        <v>27.509376923076921</v>
      </c>
      <c r="AB55" s="104"/>
      <c r="AC55" s="113">
        <f>SUM(AB17:AC54)</f>
        <v>23.626219405594405</v>
      </c>
      <c r="AD55" s="21"/>
    </row>
    <row r="56" spans="1:35" ht="15.75" customHeight="1" x14ac:dyDescent="0.2">
      <c r="A56" s="84" t="s">
        <v>144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>
        <f t="shared" ref="O56:AA56" si="15">O55+O16</f>
        <v>31.513249999999996</v>
      </c>
      <c r="P56" s="86">
        <f t="shared" si="15"/>
        <v>42.565826923076912</v>
      </c>
      <c r="Q56" s="86">
        <f t="shared" si="15"/>
        <v>31.952538461538467</v>
      </c>
      <c r="R56" s="86">
        <f t="shared" si="15"/>
        <v>32.82092307692308</v>
      </c>
      <c r="S56" s="86">
        <f t="shared" si="15"/>
        <v>32.035615384615383</v>
      </c>
      <c r="T56" s="86">
        <f t="shared" si="15"/>
        <v>32.716557692307688</v>
      </c>
      <c r="U56" s="86">
        <f t="shared" si="15"/>
        <v>35.326980769230772</v>
      </c>
      <c r="V56" s="86">
        <f t="shared" si="15"/>
        <v>30.501884615384615</v>
      </c>
      <c r="W56" s="86">
        <f t="shared" si="15"/>
        <v>33.536846153846156</v>
      </c>
      <c r="X56" s="86">
        <f t="shared" si="15"/>
        <v>27.973634615384611</v>
      </c>
      <c r="Y56" s="86">
        <f>Y55+Y16</f>
        <v>27.463576923076928</v>
      </c>
      <c r="Z56" s="86">
        <f>Z55+Z16</f>
        <v>32.50613461538461</v>
      </c>
      <c r="AA56" s="86">
        <f t="shared" si="15"/>
        <v>37.319376923076923</v>
      </c>
      <c r="AB56" s="87"/>
      <c r="AC56" s="86">
        <f>AC55+AC16</f>
        <v>33.436219405594407</v>
      </c>
    </row>
    <row r="57" spans="1:35" ht="47.1" customHeight="1" x14ac:dyDescent="0.2">
      <c r="A57" s="62" t="s">
        <v>424</v>
      </c>
      <c r="B57" s="62"/>
      <c r="C57" s="62"/>
      <c r="D57" s="62"/>
      <c r="E57" s="62"/>
      <c r="AF57" s="1">
        <f>SUM(AF17:AF53)</f>
        <v>1937.5199999999998</v>
      </c>
      <c r="AG57" s="1">
        <f t="shared" ref="AG57:AH57" si="16">SUM(AG17:AG53)</f>
        <v>1611.5000000000002</v>
      </c>
      <c r="AH57" s="1">
        <f t="shared" si="16"/>
        <v>1577.9</v>
      </c>
    </row>
    <row r="59" spans="1:35" x14ac:dyDescent="0.2">
      <c r="A59" s="120" t="s">
        <v>512</v>
      </c>
      <c r="B59" s="120"/>
      <c r="C59" s="120"/>
      <c r="D59" s="120"/>
      <c r="E59" s="120"/>
      <c r="AE59" s="1" t="s">
        <v>521</v>
      </c>
    </row>
    <row r="60" spans="1:35" x14ac:dyDescent="0.2">
      <c r="A60" s="1" t="s">
        <v>534</v>
      </c>
      <c r="AF60" s="1" t="s">
        <v>523</v>
      </c>
      <c r="AG60" s="1" t="s">
        <v>524</v>
      </c>
      <c r="AH60" s="1" t="s">
        <v>525</v>
      </c>
      <c r="AI60" s="26" t="s">
        <v>522</v>
      </c>
    </row>
    <row r="61" spans="1:35" x14ac:dyDescent="0.2">
      <c r="AE61" s="1" t="s">
        <v>148</v>
      </c>
      <c r="AF61" s="126">
        <f>AF57*12/2080</f>
        <v>11.177999999999999</v>
      </c>
      <c r="AG61" s="126">
        <f>AG57*12/2080</f>
        <v>9.2971153846153864</v>
      </c>
      <c r="AH61" s="126">
        <f>AH57*12/2080</f>
        <v>9.1032692307692322</v>
      </c>
      <c r="AI61" s="101">
        <f>AH61</f>
        <v>9.1032692307692322</v>
      </c>
    </row>
    <row r="62" spans="1:35" x14ac:dyDescent="0.2">
      <c r="AE62" s="1" t="s">
        <v>435</v>
      </c>
      <c r="AF62" s="126"/>
      <c r="AG62" s="126"/>
      <c r="AH62" s="126"/>
      <c r="AI62" s="101">
        <v>0.6</v>
      </c>
    </row>
    <row r="63" spans="1:35" x14ac:dyDescent="0.2">
      <c r="AF63" s="126"/>
      <c r="AG63" s="126"/>
      <c r="AH63" s="126"/>
      <c r="AI63" s="101">
        <f>SUM(AI61:AI62)</f>
        <v>9.7032692307692319</v>
      </c>
    </row>
    <row r="64" spans="1:35" x14ac:dyDescent="0.2">
      <c r="AE64" s="1" t="s">
        <v>520</v>
      </c>
      <c r="AF64" s="126"/>
      <c r="AG64" s="126"/>
      <c r="AH64" s="126"/>
      <c r="AI64" s="101"/>
    </row>
    <row r="65" spans="31:35" x14ac:dyDescent="0.2">
      <c r="AE65" s="1" t="s">
        <v>526</v>
      </c>
      <c r="AF65" s="126"/>
      <c r="AG65" s="126"/>
      <c r="AH65" s="126">
        <f>AF61-AH61</f>
        <v>2.0747307692307668</v>
      </c>
      <c r="AI65" s="101"/>
    </row>
    <row r="66" spans="31:35" x14ac:dyDescent="0.2">
      <c r="AE66" s="1" t="s">
        <v>527</v>
      </c>
      <c r="AF66" s="126"/>
      <c r="AG66" s="126"/>
      <c r="AH66" s="126">
        <f>AF61-AI63</f>
        <v>1.4747307692307672</v>
      </c>
      <c r="AI66" s="101"/>
    </row>
    <row r="67" spans="31:35" x14ac:dyDescent="0.2">
      <c r="AE67" s="128" t="s">
        <v>528</v>
      </c>
      <c r="AH67" s="126">
        <f>AH66+1</f>
        <v>2.4747307692307672</v>
      </c>
    </row>
    <row r="68" spans="31:35" x14ac:dyDescent="0.2">
      <c r="AE68" s="1" t="s">
        <v>529</v>
      </c>
      <c r="AH68" s="129">
        <v>-1.6</v>
      </c>
    </row>
    <row r="69" spans="31:35" x14ac:dyDescent="0.2">
      <c r="AH69" s="126">
        <f>AH67+AH68</f>
        <v>0.87473076923076709</v>
      </c>
      <c r="AI69" s="26" t="s">
        <v>530</v>
      </c>
    </row>
    <row r="109" ht="21" customHeight="1" x14ac:dyDescent="0.2"/>
  </sheetData>
  <mergeCells count="246">
    <mergeCell ref="AB54:AC54"/>
    <mergeCell ref="B53:C53"/>
    <mergeCell ref="D53:E53"/>
    <mergeCell ref="H53:I53"/>
    <mergeCell ref="J53:K53"/>
    <mergeCell ref="L53:M53"/>
    <mergeCell ref="A54:C54"/>
    <mergeCell ref="D54:E54"/>
    <mergeCell ref="H54:I54"/>
    <mergeCell ref="J54:K54"/>
    <mergeCell ref="L54:M54"/>
    <mergeCell ref="B50:C50"/>
    <mergeCell ref="D50:E50"/>
    <mergeCell ref="H50:I50"/>
    <mergeCell ref="L50:M50"/>
    <mergeCell ref="L51:M51"/>
    <mergeCell ref="B52:C52"/>
    <mergeCell ref="D52:E52"/>
    <mergeCell ref="H52:I52"/>
    <mergeCell ref="J52:K52"/>
    <mergeCell ref="L52:M52"/>
    <mergeCell ref="B48:C48"/>
    <mergeCell ref="D48:E48"/>
    <mergeCell ref="H48:I48"/>
    <mergeCell ref="J48:K48"/>
    <mergeCell ref="L48:M48"/>
    <mergeCell ref="B49:C49"/>
    <mergeCell ref="D49:E49"/>
    <mergeCell ref="H49:I49"/>
    <mergeCell ref="J49:K49"/>
    <mergeCell ref="L49:M49"/>
    <mergeCell ref="B46:C46"/>
    <mergeCell ref="D46:E46"/>
    <mergeCell ref="H46:I46"/>
    <mergeCell ref="J46:K46"/>
    <mergeCell ref="L46:M46"/>
    <mergeCell ref="B47:C47"/>
    <mergeCell ref="D47:E47"/>
    <mergeCell ref="H47:I47"/>
    <mergeCell ref="J47:K47"/>
    <mergeCell ref="L47:M47"/>
    <mergeCell ref="L44:M44"/>
    <mergeCell ref="B45:C45"/>
    <mergeCell ref="D45:E45"/>
    <mergeCell ref="H45:I45"/>
    <mergeCell ref="J45:K45"/>
    <mergeCell ref="L45:M45"/>
    <mergeCell ref="B42:C42"/>
    <mergeCell ref="B43:C43"/>
    <mergeCell ref="D43:E43"/>
    <mergeCell ref="H43:I43"/>
    <mergeCell ref="J43:K43"/>
    <mergeCell ref="L43:M43"/>
    <mergeCell ref="B40:C40"/>
    <mergeCell ref="D40:E40"/>
    <mergeCell ref="H40:I40"/>
    <mergeCell ref="J40:K40"/>
    <mergeCell ref="L40:M40"/>
    <mergeCell ref="B41:C41"/>
    <mergeCell ref="H41:I41"/>
    <mergeCell ref="B38:C38"/>
    <mergeCell ref="D38:E38"/>
    <mergeCell ref="H38:I38"/>
    <mergeCell ref="J38:K38"/>
    <mergeCell ref="L38:M38"/>
    <mergeCell ref="B39:C39"/>
    <mergeCell ref="D39:E39"/>
    <mergeCell ref="H39:I39"/>
    <mergeCell ref="J39:K39"/>
    <mergeCell ref="L39:M39"/>
    <mergeCell ref="B36:C36"/>
    <mergeCell ref="D36:E36"/>
    <mergeCell ref="H36:I36"/>
    <mergeCell ref="J36:K36"/>
    <mergeCell ref="L36:M36"/>
    <mergeCell ref="B37:C37"/>
    <mergeCell ref="D37:E37"/>
    <mergeCell ref="H37:I37"/>
    <mergeCell ref="J37:K37"/>
    <mergeCell ref="L37:M37"/>
    <mergeCell ref="B34:C34"/>
    <mergeCell ref="D34:E34"/>
    <mergeCell ref="H34:I34"/>
    <mergeCell ref="J34:K34"/>
    <mergeCell ref="L34:M34"/>
    <mergeCell ref="B35:C35"/>
    <mergeCell ref="D35:E35"/>
    <mergeCell ref="H35:I35"/>
    <mergeCell ref="J35:K35"/>
    <mergeCell ref="L35:M35"/>
    <mergeCell ref="B32:C32"/>
    <mergeCell ref="D32:E32"/>
    <mergeCell ref="H32:I32"/>
    <mergeCell ref="J32:K32"/>
    <mergeCell ref="L32:M32"/>
    <mergeCell ref="B33:C33"/>
    <mergeCell ref="D33:E33"/>
    <mergeCell ref="H33:I33"/>
    <mergeCell ref="J33:K33"/>
    <mergeCell ref="L33:M33"/>
    <mergeCell ref="B30:C30"/>
    <mergeCell ref="D30:E30"/>
    <mergeCell ref="H30:I30"/>
    <mergeCell ref="J30:K30"/>
    <mergeCell ref="L30:M30"/>
    <mergeCell ref="B31:C31"/>
    <mergeCell ref="D31:E31"/>
    <mergeCell ref="H31:I31"/>
    <mergeCell ref="J31:K31"/>
    <mergeCell ref="L31:M31"/>
    <mergeCell ref="B28:C28"/>
    <mergeCell ref="D28:E28"/>
    <mergeCell ref="H28:I28"/>
    <mergeCell ref="J28:K28"/>
    <mergeCell ref="L28:M28"/>
    <mergeCell ref="B29:C29"/>
    <mergeCell ref="D29:E29"/>
    <mergeCell ref="H29:I29"/>
    <mergeCell ref="J29:K29"/>
    <mergeCell ref="L29:M29"/>
    <mergeCell ref="B26:C26"/>
    <mergeCell ref="D26:E26"/>
    <mergeCell ref="H26:I26"/>
    <mergeCell ref="J26:K26"/>
    <mergeCell ref="L26:M26"/>
    <mergeCell ref="B27:C27"/>
    <mergeCell ref="D27:E27"/>
    <mergeCell ref="H27:I27"/>
    <mergeCell ref="J27:K27"/>
    <mergeCell ref="L27:M27"/>
    <mergeCell ref="B24:C24"/>
    <mergeCell ref="D24:E24"/>
    <mergeCell ref="H24:I24"/>
    <mergeCell ref="J24:K24"/>
    <mergeCell ref="L24:M24"/>
    <mergeCell ref="L25:M25"/>
    <mergeCell ref="B22:C22"/>
    <mergeCell ref="D22:E22"/>
    <mergeCell ref="H22:I22"/>
    <mergeCell ref="J22:K22"/>
    <mergeCell ref="L22:M22"/>
    <mergeCell ref="B23:C23"/>
    <mergeCell ref="D23:E23"/>
    <mergeCell ref="H23:I23"/>
    <mergeCell ref="J23:K23"/>
    <mergeCell ref="L23:M23"/>
    <mergeCell ref="B20:C20"/>
    <mergeCell ref="D20:E20"/>
    <mergeCell ref="H20:I20"/>
    <mergeCell ref="J20:K20"/>
    <mergeCell ref="L20:M20"/>
    <mergeCell ref="B21:C21"/>
    <mergeCell ref="D21:E21"/>
    <mergeCell ref="H21:I21"/>
    <mergeCell ref="J21:K21"/>
    <mergeCell ref="L21:M21"/>
    <mergeCell ref="B18:C18"/>
    <mergeCell ref="D18:E18"/>
    <mergeCell ref="H18:I18"/>
    <mergeCell ref="J18:K18"/>
    <mergeCell ref="L18:M18"/>
    <mergeCell ref="B19:C19"/>
    <mergeCell ref="D19:E19"/>
    <mergeCell ref="H19:I19"/>
    <mergeCell ref="J19:K19"/>
    <mergeCell ref="L19:M19"/>
    <mergeCell ref="A16:C16"/>
    <mergeCell ref="D16:E16"/>
    <mergeCell ref="H16:I16"/>
    <mergeCell ref="J16:K16"/>
    <mergeCell ref="L16:M16"/>
    <mergeCell ref="B17:C17"/>
    <mergeCell ref="D17:E17"/>
    <mergeCell ref="H17:I17"/>
    <mergeCell ref="J17:K17"/>
    <mergeCell ref="L17:M17"/>
    <mergeCell ref="B14:C14"/>
    <mergeCell ref="D14:E14"/>
    <mergeCell ref="H14:I14"/>
    <mergeCell ref="J14:K14"/>
    <mergeCell ref="L14:M14"/>
    <mergeCell ref="J15:K15"/>
    <mergeCell ref="L15:M15"/>
    <mergeCell ref="B12:C12"/>
    <mergeCell ref="D12:E12"/>
    <mergeCell ref="H12:I12"/>
    <mergeCell ref="J12:K12"/>
    <mergeCell ref="L12:M12"/>
    <mergeCell ref="B13:C13"/>
    <mergeCell ref="D13:E13"/>
    <mergeCell ref="H13:I13"/>
    <mergeCell ref="J13:K13"/>
    <mergeCell ref="L13:M13"/>
    <mergeCell ref="B10:C10"/>
    <mergeCell ref="D10:E10"/>
    <mergeCell ref="H10:I10"/>
    <mergeCell ref="J10:K10"/>
    <mergeCell ref="L10:M10"/>
    <mergeCell ref="B11:C11"/>
    <mergeCell ref="D11:E11"/>
    <mergeCell ref="H11:I11"/>
    <mergeCell ref="J11:K11"/>
    <mergeCell ref="L11:M11"/>
    <mergeCell ref="B8:C8"/>
    <mergeCell ref="D8:E8"/>
    <mergeCell ref="H8:I8"/>
    <mergeCell ref="J8:K8"/>
    <mergeCell ref="L8:M8"/>
    <mergeCell ref="B9:C9"/>
    <mergeCell ref="D9:E9"/>
    <mergeCell ref="H9:I9"/>
    <mergeCell ref="J9:K9"/>
    <mergeCell ref="L9:M9"/>
    <mergeCell ref="B6:C6"/>
    <mergeCell ref="D6:E6"/>
    <mergeCell ref="H6:I6"/>
    <mergeCell ref="J6:K6"/>
    <mergeCell ref="L6:M6"/>
    <mergeCell ref="B7:C7"/>
    <mergeCell ref="D7:E7"/>
    <mergeCell ref="H7:I7"/>
    <mergeCell ref="J7:K7"/>
    <mergeCell ref="L7:M7"/>
    <mergeCell ref="B4:C4"/>
    <mergeCell ref="D4:E4"/>
    <mergeCell ref="H4:I4"/>
    <mergeCell ref="J4:K4"/>
    <mergeCell ref="L4:M4"/>
    <mergeCell ref="B5:C5"/>
    <mergeCell ref="D5:E5"/>
    <mergeCell ref="H5:I5"/>
    <mergeCell ref="J5:K5"/>
    <mergeCell ref="L5:M5"/>
    <mergeCell ref="AB2:AC2"/>
    <mergeCell ref="B3:C3"/>
    <mergeCell ref="D3:E3"/>
    <mergeCell ref="H3:I3"/>
    <mergeCell ref="J3:K3"/>
    <mergeCell ref="L3:M3"/>
    <mergeCell ref="AB3:AC3"/>
    <mergeCell ref="A1:O1"/>
    <mergeCell ref="B2:C2"/>
    <mergeCell ref="D2:E2"/>
    <mergeCell ref="H2:I2"/>
    <mergeCell ref="J2:K2"/>
    <mergeCell ref="L2:M2"/>
  </mergeCells>
  <pageMargins left="0.7" right="0.7" top="0.75" bottom="0.75" header="0.3" footer="0.3"/>
  <pageSetup fitToWidth="0" fitToHeight="0" orientation="portrait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112"/>
  <sheetViews>
    <sheetView topLeftCell="V47" workbookViewId="0">
      <selection activeCell="AF56" sqref="AF56"/>
    </sheetView>
  </sheetViews>
  <sheetFormatPr defaultColWidth="9.33203125" defaultRowHeight="15.75" x14ac:dyDescent="0.2"/>
  <cols>
    <col min="1" max="1" width="15.33203125" style="1" customWidth="1"/>
    <col min="2" max="2" width="11.83203125" style="1" customWidth="1"/>
    <col min="3" max="3" width="5.83203125" style="1" customWidth="1"/>
    <col min="4" max="4" width="20.83203125" style="1" customWidth="1"/>
    <col min="5" max="5" width="8.1640625" style="1" customWidth="1"/>
    <col min="6" max="6" width="18" style="1" customWidth="1"/>
    <col min="7" max="7" width="8.6640625" style="1" customWidth="1"/>
    <col min="8" max="8" width="10.1640625" style="1" customWidth="1"/>
    <col min="9" max="9" width="13.1640625" style="1" customWidth="1"/>
    <col min="10" max="10" width="6.83203125" style="1" customWidth="1"/>
    <col min="11" max="11" width="3.33203125" style="1" customWidth="1"/>
    <col min="12" max="12" width="13.33203125" style="1" customWidth="1"/>
    <col min="13" max="13" width="14.1640625" style="1" customWidth="1"/>
    <col min="14" max="14" width="27.33203125" style="1" customWidth="1"/>
    <col min="15" max="15" width="27.1640625" style="1" customWidth="1"/>
    <col min="16" max="22" width="37.5" style="1" bestFit="1" customWidth="1"/>
    <col min="23" max="23" width="2.1640625" style="1" customWidth="1"/>
    <col min="24" max="24" width="9.6640625" style="1" customWidth="1"/>
    <col min="25" max="25" width="20.83203125" style="1" customWidth="1"/>
    <col min="26" max="26" width="9.33203125" style="1"/>
    <col min="27" max="27" width="17.6640625" style="1" customWidth="1"/>
    <col min="28" max="28" width="9.33203125" style="1"/>
    <col min="29" max="29" width="12" style="1" customWidth="1"/>
    <col min="30" max="30" width="14" style="1" customWidth="1"/>
    <col min="31" max="31" width="9.33203125" style="1"/>
    <col min="32" max="32" width="16" style="1" customWidth="1"/>
    <col min="33" max="16384" width="9.33203125" style="1"/>
  </cols>
  <sheetData>
    <row r="1" spans="1:34" ht="33" customHeight="1" x14ac:dyDescent="0.2">
      <c r="A1" s="470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</row>
    <row r="2" spans="1:34" ht="16.5" customHeight="1" x14ac:dyDescent="0.2">
      <c r="A2" s="2"/>
      <c r="B2" s="450"/>
      <c r="C2" s="471"/>
      <c r="D2" s="450"/>
      <c r="E2" s="471"/>
      <c r="F2" s="2"/>
      <c r="G2" s="450"/>
      <c r="H2" s="471"/>
      <c r="I2" s="450"/>
      <c r="J2" s="471"/>
      <c r="K2" s="450"/>
      <c r="L2" s="471"/>
      <c r="M2" s="2"/>
      <c r="N2" s="3" t="s">
        <v>1</v>
      </c>
      <c r="O2" s="450"/>
      <c r="P2" s="485"/>
      <c r="Q2" s="485"/>
      <c r="R2" s="485"/>
      <c r="S2" s="485"/>
      <c r="T2" s="485"/>
      <c r="U2" s="485"/>
      <c r="V2" s="485"/>
      <c r="X2" s="485"/>
      <c r="Y2" s="485"/>
      <c r="Z2" s="485"/>
      <c r="AA2" s="485"/>
      <c r="AB2" s="485"/>
      <c r="AC2" s="485"/>
      <c r="AD2" s="485"/>
      <c r="AE2" s="485"/>
      <c r="AF2" s="471"/>
      <c r="AG2" s="478">
        <v>12</v>
      </c>
      <c r="AH2" s="479"/>
    </row>
    <row r="3" spans="1:34" ht="47.1" customHeight="1" x14ac:dyDescent="0.2">
      <c r="A3" s="4" t="s">
        <v>150</v>
      </c>
      <c r="B3" s="465" t="s">
        <v>2</v>
      </c>
      <c r="C3" s="466"/>
      <c r="D3" s="465" t="s">
        <v>3</v>
      </c>
      <c r="E3" s="466"/>
      <c r="F3" s="4" t="s">
        <v>151</v>
      </c>
      <c r="G3" s="465" t="s">
        <v>4</v>
      </c>
      <c r="H3" s="466"/>
      <c r="I3" s="465" t="s">
        <v>5</v>
      </c>
      <c r="J3" s="466"/>
      <c r="K3" s="465" t="s">
        <v>6</v>
      </c>
      <c r="L3" s="466"/>
      <c r="M3" s="5" t="s">
        <v>7</v>
      </c>
      <c r="N3" s="6" t="s">
        <v>8</v>
      </c>
      <c r="O3" s="6" t="s">
        <v>9</v>
      </c>
      <c r="P3" s="6" t="s">
        <v>10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16</v>
      </c>
      <c r="X3" s="493" t="s">
        <v>145</v>
      </c>
      <c r="Y3" s="494"/>
      <c r="Z3" s="493" t="s">
        <v>146</v>
      </c>
      <c r="AA3" s="494"/>
      <c r="AB3" s="493" t="s">
        <v>147</v>
      </c>
      <c r="AC3" s="495"/>
      <c r="AD3" s="494"/>
      <c r="AE3" s="496" t="s">
        <v>148</v>
      </c>
      <c r="AF3" s="497"/>
      <c r="AG3" s="486" t="s">
        <v>149</v>
      </c>
      <c r="AH3" s="487"/>
    </row>
    <row r="4" spans="1:34" ht="28.5" customHeight="1" x14ac:dyDescent="0.25">
      <c r="A4" s="7" t="s">
        <v>17</v>
      </c>
      <c r="B4" s="438" t="s">
        <v>18</v>
      </c>
      <c r="C4" s="439"/>
      <c r="D4" s="438" t="s">
        <v>19</v>
      </c>
      <c r="E4" s="439"/>
      <c r="F4" s="7" t="s">
        <v>20</v>
      </c>
      <c r="G4" s="440"/>
      <c r="H4" s="441"/>
      <c r="I4" s="438" t="s">
        <v>21</v>
      </c>
      <c r="J4" s="439"/>
      <c r="K4" s="438" t="s">
        <v>22</v>
      </c>
      <c r="L4" s="439"/>
      <c r="M4" s="8">
        <v>0.88</v>
      </c>
      <c r="N4" s="8">
        <v>0.88</v>
      </c>
      <c r="O4" s="8">
        <v>0.88</v>
      </c>
      <c r="P4" s="8">
        <v>0.88</v>
      </c>
      <c r="Q4" s="8">
        <v>0.88</v>
      </c>
      <c r="R4" s="8">
        <v>0.88</v>
      </c>
      <c r="S4" s="8">
        <v>0.88</v>
      </c>
      <c r="T4" s="8">
        <v>0.88</v>
      </c>
      <c r="U4" s="8">
        <v>0.88</v>
      </c>
      <c r="V4" s="8">
        <v>0.88</v>
      </c>
      <c r="X4" s="488">
        <v>0.88</v>
      </c>
      <c r="Y4" s="489"/>
      <c r="Z4" s="488">
        <v>0.88</v>
      </c>
      <c r="AA4" s="489"/>
      <c r="AB4" s="488">
        <v>0.88</v>
      </c>
      <c r="AC4" s="490"/>
      <c r="AD4" s="489"/>
      <c r="AE4" s="488">
        <v>10.5</v>
      </c>
      <c r="AF4" s="489"/>
      <c r="AG4" s="491">
        <v>0.88</v>
      </c>
      <c r="AH4" s="492"/>
    </row>
    <row r="5" spans="1:34" ht="28.5" customHeight="1" x14ac:dyDescent="0.25">
      <c r="A5" s="7" t="s">
        <v>17</v>
      </c>
      <c r="B5" s="438" t="s">
        <v>23</v>
      </c>
      <c r="C5" s="439"/>
      <c r="D5" s="438" t="s">
        <v>24</v>
      </c>
      <c r="E5" s="439"/>
      <c r="F5" s="7" t="s">
        <v>25</v>
      </c>
      <c r="G5" s="440"/>
      <c r="H5" s="441"/>
      <c r="I5" s="438" t="s">
        <v>26</v>
      </c>
      <c r="J5" s="439"/>
      <c r="K5" s="438" t="s">
        <v>27</v>
      </c>
      <c r="L5" s="439"/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X5" s="488">
        <v>1</v>
      </c>
      <c r="Y5" s="489"/>
      <c r="Z5" s="488">
        <v>1</v>
      </c>
      <c r="AA5" s="489"/>
      <c r="AB5" s="488">
        <v>1</v>
      </c>
      <c r="AC5" s="490"/>
      <c r="AD5" s="489"/>
      <c r="AE5" s="488">
        <v>12</v>
      </c>
      <c r="AF5" s="489"/>
      <c r="AG5" s="491">
        <v>1</v>
      </c>
      <c r="AH5" s="492"/>
    </row>
    <row r="6" spans="1:34" ht="28.5" customHeight="1" x14ac:dyDescent="0.25">
      <c r="A6" s="7" t="s">
        <v>17</v>
      </c>
      <c r="B6" s="438" t="s">
        <v>28</v>
      </c>
      <c r="C6" s="439"/>
      <c r="D6" s="438" t="s">
        <v>29</v>
      </c>
      <c r="E6" s="439"/>
      <c r="F6" s="7" t="s">
        <v>30</v>
      </c>
      <c r="G6" s="440"/>
      <c r="H6" s="441"/>
      <c r="I6" s="438" t="s">
        <v>31</v>
      </c>
      <c r="J6" s="439"/>
      <c r="K6" s="438" t="s">
        <v>27</v>
      </c>
      <c r="L6" s="439"/>
      <c r="M6" s="8">
        <v>0.75</v>
      </c>
      <c r="N6" s="8">
        <v>0.75</v>
      </c>
      <c r="O6" s="8">
        <v>0.75</v>
      </c>
      <c r="P6" s="8">
        <v>0.75</v>
      </c>
      <c r="Q6" s="8">
        <v>0.75</v>
      </c>
      <c r="R6" s="8">
        <v>0.75</v>
      </c>
      <c r="S6" s="8">
        <v>0.75</v>
      </c>
      <c r="T6" s="8">
        <v>0.75</v>
      </c>
      <c r="U6" s="8">
        <v>0.75</v>
      </c>
      <c r="V6" s="8">
        <v>0.75</v>
      </c>
      <c r="X6" s="488">
        <v>0.75</v>
      </c>
      <c r="Y6" s="489"/>
      <c r="Z6" s="488">
        <v>0.75</v>
      </c>
      <c r="AA6" s="489"/>
      <c r="AB6" s="488">
        <v>0.75</v>
      </c>
      <c r="AC6" s="490"/>
      <c r="AD6" s="489"/>
      <c r="AE6" s="488">
        <v>9</v>
      </c>
      <c r="AF6" s="489"/>
      <c r="AG6" s="491">
        <v>0.75</v>
      </c>
      <c r="AH6" s="492"/>
    </row>
    <row r="7" spans="1:34" ht="38.25" customHeight="1" x14ac:dyDescent="0.25">
      <c r="A7" s="7" t="s">
        <v>17</v>
      </c>
      <c r="B7" s="438" t="s">
        <v>32</v>
      </c>
      <c r="C7" s="439"/>
      <c r="D7" s="438" t="s">
        <v>33</v>
      </c>
      <c r="E7" s="439"/>
      <c r="F7" s="9"/>
      <c r="G7" s="440"/>
      <c r="H7" s="441"/>
      <c r="I7" s="438" t="s">
        <v>34</v>
      </c>
      <c r="J7" s="439"/>
      <c r="K7" s="438" t="s">
        <v>35</v>
      </c>
      <c r="L7" s="439"/>
      <c r="M7" s="8">
        <v>0.89</v>
      </c>
      <c r="N7" s="8">
        <v>0.89</v>
      </c>
      <c r="O7" s="8">
        <v>0.89</v>
      </c>
      <c r="P7" s="8">
        <v>0.89</v>
      </c>
      <c r="Q7" s="8">
        <v>0.89</v>
      </c>
      <c r="R7" s="8">
        <v>0.89</v>
      </c>
      <c r="S7" s="8">
        <v>0.89</v>
      </c>
      <c r="T7" s="8">
        <v>0.89</v>
      </c>
      <c r="U7" s="8">
        <v>0.89</v>
      </c>
      <c r="V7" s="8">
        <v>0.89</v>
      </c>
      <c r="X7" s="488">
        <v>0.89</v>
      </c>
      <c r="Y7" s="489"/>
      <c r="Z7" s="488">
        <v>0.89</v>
      </c>
      <c r="AA7" s="489"/>
      <c r="AB7" s="488">
        <v>0.89</v>
      </c>
      <c r="AC7" s="490"/>
      <c r="AD7" s="489"/>
      <c r="AE7" s="488">
        <v>10.67</v>
      </c>
      <c r="AF7" s="489"/>
      <c r="AG7" s="491">
        <v>0.89</v>
      </c>
      <c r="AH7" s="492"/>
    </row>
    <row r="8" spans="1:34" ht="29.25" customHeight="1" x14ac:dyDescent="0.25">
      <c r="A8" s="7" t="s">
        <v>17</v>
      </c>
      <c r="B8" s="438" t="s">
        <v>36</v>
      </c>
      <c r="C8" s="439"/>
      <c r="D8" s="438" t="s">
        <v>37</v>
      </c>
      <c r="E8" s="439"/>
      <c r="F8" s="7" t="s">
        <v>38</v>
      </c>
      <c r="G8" s="440"/>
      <c r="H8" s="441"/>
      <c r="I8" s="438" t="s">
        <v>31</v>
      </c>
      <c r="J8" s="439"/>
      <c r="K8" s="438" t="s">
        <v>22</v>
      </c>
      <c r="L8" s="439"/>
      <c r="M8" s="8">
        <v>0.75</v>
      </c>
      <c r="N8" s="8">
        <v>0.75</v>
      </c>
      <c r="O8" s="8">
        <v>0.75</v>
      </c>
      <c r="P8" s="8">
        <v>0.75</v>
      </c>
      <c r="Q8" s="8">
        <v>0.75</v>
      </c>
      <c r="R8" s="8">
        <v>0.75</v>
      </c>
      <c r="S8" s="8">
        <v>0.75</v>
      </c>
      <c r="T8" s="8">
        <v>0.75</v>
      </c>
      <c r="U8" s="8">
        <v>0.75</v>
      </c>
      <c r="V8" s="8">
        <v>0.75</v>
      </c>
      <c r="X8" s="488">
        <v>0.75</v>
      </c>
      <c r="Y8" s="489"/>
      <c r="Z8" s="488">
        <v>0.75</v>
      </c>
      <c r="AA8" s="489"/>
      <c r="AB8" s="488">
        <v>0.75</v>
      </c>
      <c r="AC8" s="490"/>
      <c r="AD8" s="489"/>
      <c r="AE8" s="488">
        <v>9</v>
      </c>
      <c r="AF8" s="489"/>
      <c r="AG8" s="491">
        <v>0.75</v>
      </c>
      <c r="AH8" s="492"/>
    </row>
    <row r="9" spans="1:34" ht="37.5" customHeight="1" x14ac:dyDescent="0.25">
      <c r="A9" s="7" t="s">
        <v>17</v>
      </c>
      <c r="B9" s="438" t="s">
        <v>39</v>
      </c>
      <c r="C9" s="439"/>
      <c r="D9" s="438" t="s">
        <v>40</v>
      </c>
      <c r="E9" s="439"/>
      <c r="F9" s="7" t="s">
        <v>30</v>
      </c>
      <c r="G9" s="440"/>
      <c r="H9" s="441"/>
      <c r="I9" s="438" t="s">
        <v>41</v>
      </c>
      <c r="J9" s="439"/>
      <c r="K9" s="438" t="s">
        <v>35</v>
      </c>
      <c r="L9" s="439"/>
      <c r="M9" s="8">
        <v>0.56000000000000005</v>
      </c>
      <c r="N9" s="8">
        <v>0.56000000000000005</v>
      </c>
      <c r="O9" s="8">
        <v>0.56000000000000005</v>
      </c>
      <c r="P9" s="8">
        <v>0.56000000000000005</v>
      </c>
      <c r="Q9" s="8">
        <v>0.56000000000000005</v>
      </c>
      <c r="R9" s="8">
        <v>0.56000000000000005</v>
      </c>
      <c r="S9" s="8">
        <v>0.56000000000000005</v>
      </c>
      <c r="T9" s="8">
        <v>0.56000000000000005</v>
      </c>
      <c r="U9" s="8">
        <v>0.56000000000000005</v>
      </c>
      <c r="V9" s="8">
        <v>0.56000000000000005</v>
      </c>
      <c r="X9" s="488">
        <v>0.56000000000000005</v>
      </c>
      <c r="Y9" s="489"/>
      <c r="Z9" s="488">
        <v>0.56000000000000005</v>
      </c>
      <c r="AA9" s="489"/>
      <c r="AB9" s="488">
        <v>0.56000000000000005</v>
      </c>
      <c r="AC9" s="490"/>
      <c r="AD9" s="489"/>
      <c r="AE9" s="488">
        <v>6.67</v>
      </c>
      <c r="AF9" s="489"/>
      <c r="AG9" s="491">
        <v>0.56000000000000005</v>
      </c>
      <c r="AH9" s="492"/>
    </row>
    <row r="10" spans="1:34" ht="28.5" customHeight="1" x14ac:dyDescent="0.25">
      <c r="A10" s="7" t="s">
        <v>17</v>
      </c>
      <c r="B10" s="438" t="s">
        <v>42</v>
      </c>
      <c r="C10" s="439"/>
      <c r="D10" s="438" t="s">
        <v>43</v>
      </c>
      <c r="E10" s="439"/>
      <c r="F10" s="7" t="s">
        <v>44</v>
      </c>
      <c r="G10" s="440"/>
      <c r="H10" s="441"/>
      <c r="I10" s="438" t="s">
        <v>26</v>
      </c>
      <c r="J10" s="439"/>
      <c r="K10" s="438" t="s">
        <v>27</v>
      </c>
      <c r="L10" s="439"/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X10" s="488">
        <v>1</v>
      </c>
      <c r="Y10" s="489"/>
      <c r="Z10" s="488">
        <v>1</v>
      </c>
      <c r="AA10" s="489"/>
      <c r="AB10" s="488">
        <v>1</v>
      </c>
      <c r="AC10" s="490"/>
      <c r="AD10" s="489"/>
      <c r="AE10" s="488">
        <v>12</v>
      </c>
      <c r="AF10" s="489"/>
      <c r="AG10" s="491">
        <v>1</v>
      </c>
      <c r="AH10" s="492"/>
    </row>
    <row r="11" spans="1:34" ht="39" customHeight="1" x14ac:dyDescent="0.25">
      <c r="A11" s="7" t="s">
        <v>17</v>
      </c>
      <c r="B11" s="438" t="s">
        <v>45</v>
      </c>
      <c r="C11" s="439"/>
      <c r="D11" s="438" t="s">
        <v>46</v>
      </c>
      <c r="E11" s="439"/>
      <c r="F11" s="9"/>
      <c r="G11" s="498">
        <v>43539</v>
      </c>
      <c r="H11" s="499"/>
      <c r="I11" s="438" t="s">
        <v>47</v>
      </c>
      <c r="J11" s="439"/>
      <c r="K11" s="438" t="s">
        <v>35</v>
      </c>
      <c r="L11" s="439"/>
      <c r="M11" s="8">
        <v>0.78</v>
      </c>
      <c r="N11" s="8">
        <v>0.78</v>
      </c>
      <c r="O11" s="8">
        <v>0.78</v>
      </c>
      <c r="P11" s="8">
        <v>0.78</v>
      </c>
      <c r="Q11" s="8">
        <v>0.78</v>
      </c>
      <c r="R11" s="8">
        <v>0.78</v>
      </c>
      <c r="S11" s="8">
        <v>0.78</v>
      </c>
      <c r="T11" s="8">
        <v>0.78</v>
      </c>
      <c r="U11" s="8">
        <v>0.78</v>
      </c>
      <c r="V11" s="8">
        <v>0.39</v>
      </c>
      <c r="X11" s="488">
        <v>0</v>
      </c>
      <c r="Y11" s="489"/>
      <c r="Z11" s="488">
        <v>0</v>
      </c>
      <c r="AA11" s="489"/>
      <c r="AB11" s="488">
        <v>0</v>
      </c>
      <c r="AC11" s="490"/>
      <c r="AD11" s="489"/>
      <c r="AE11" s="488">
        <v>6.61</v>
      </c>
      <c r="AF11" s="489"/>
      <c r="AG11" s="491">
        <v>0.55000000000000004</v>
      </c>
      <c r="AH11" s="492"/>
    </row>
    <row r="12" spans="1:34" ht="35.25" customHeight="1" x14ac:dyDescent="0.25">
      <c r="A12" s="7" t="s">
        <v>17</v>
      </c>
      <c r="B12" s="438" t="s">
        <v>48</v>
      </c>
      <c r="C12" s="439"/>
      <c r="D12" s="438" t="s">
        <v>49</v>
      </c>
      <c r="E12" s="439"/>
      <c r="F12" s="7" t="s">
        <v>50</v>
      </c>
      <c r="G12" s="440"/>
      <c r="H12" s="441"/>
      <c r="I12" s="438" t="s">
        <v>51</v>
      </c>
      <c r="J12" s="439"/>
      <c r="K12" s="438" t="s">
        <v>52</v>
      </c>
      <c r="L12" s="439"/>
      <c r="M12" s="8">
        <v>0.67</v>
      </c>
      <c r="N12" s="8">
        <v>0.67</v>
      </c>
      <c r="O12" s="8">
        <v>0.67</v>
      </c>
      <c r="P12" s="8">
        <v>0.67</v>
      </c>
      <c r="Q12" s="8">
        <v>0.67</v>
      </c>
      <c r="R12" s="8">
        <v>0.67</v>
      </c>
      <c r="S12" s="8">
        <v>0.67</v>
      </c>
      <c r="T12" s="8">
        <v>0.67</v>
      </c>
      <c r="U12" s="8">
        <v>0.67</v>
      </c>
      <c r="V12" s="8">
        <v>0.67</v>
      </c>
      <c r="X12" s="488">
        <v>0.67</v>
      </c>
      <c r="Y12" s="489"/>
      <c r="Z12" s="488">
        <v>0.67</v>
      </c>
      <c r="AA12" s="489"/>
      <c r="AB12" s="488">
        <v>0.67</v>
      </c>
      <c r="AC12" s="490"/>
      <c r="AD12" s="489"/>
      <c r="AE12" s="488">
        <v>8</v>
      </c>
      <c r="AF12" s="489"/>
      <c r="AG12" s="491">
        <v>0.67</v>
      </c>
      <c r="AH12" s="492"/>
    </row>
    <row r="13" spans="1:34" ht="33" customHeight="1" x14ac:dyDescent="0.25">
      <c r="A13" s="7" t="s">
        <v>17</v>
      </c>
      <c r="B13" s="438" t="s">
        <v>53</v>
      </c>
      <c r="C13" s="439"/>
      <c r="D13" s="438" t="s">
        <v>54</v>
      </c>
      <c r="E13" s="439"/>
      <c r="F13" s="7" t="s">
        <v>55</v>
      </c>
      <c r="G13" s="440"/>
      <c r="H13" s="441"/>
      <c r="I13" s="438" t="s">
        <v>21</v>
      </c>
      <c r="J13" s="439"/>
      <c r="K13" s="438" t="s">
        <v>27</v>
      </c>
      <c r="L13" s="439"/>
      <c r="M13" s="8">
        <v>0.88</v>
      </c>
      <c r="N13" s="8">
        <v>0.88</v>
      </c>
      <c r="O13" s="8">
        <v>0.88</v>
      </c>
      <c r="P13" s="8">
        <v>0.88</v>
      </c>
      <c r="Q13" s="8">
        <v>0.88</v>
      </c>
      <c r="R13" s="8">
        <v>0.88</v>
      </c>
      <c r="S13" s="8">
        <v>0.88</v>
      </c>
      <c r="T13" s="8">
        <v>0.88</v>
      </c>
      <c r="U13" s="8">
        <v>0.88</v>
      </c>
      <c r="V13" s="8">
        <v>0.88</v>
      </c>
      <c r="X13" s="488">
        <v>0.88</v>
      </c>
      <c r="Y13" s="489"/>
      <c r="Z13" s="488">
        <v>0.88</v>
      </c>
      <c r="AA13" s="489"/>
      <c r="AB13" s="488">
        <v>0.88</v>
      </c>
      <c r="AC13" s="490"/>
      <c r="AD13" s="489"/>
      <c r="AE13" s="488">
        <v>10.5</v>
      </c>
      <c r="AF13" s="489"/>
      <c r="AG13" s="491">
        <v>0.88</v>
      </c>
      <c r="AH13" s="492"/>
    </row>
    <row r="14" spans="1:34" ht="35.25" customHeight="1" x14ac:dyDescent="0.25">
      <c r="A14" s="7" t="s">
        <v>17</v>
      </c>
      <c r="B14" s="438" t="s">
        <v>56</v>
      </c>
      <c r="C14" s="439"/>
      <c r="D14" s="438" t="s">
        <v>57</v>
      </c>
      <c r="E14" s="439"/>
      <c r="F14" s="9"/>
      <c r="G14" s="440"/>
      <c r="H14" s="441"/>
      <c r="I14" s="438" t="s">
        <v>26</v>
      </c>
      <c r="J14" s="439"/>
      <c r="K14" s="438" t="s">
        <v>27</v>
      </c>
      <c r="L14" s="439"/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X14" s="488">
        <v>1</v>
      </c>
      <c r="Y14" s="489"/>
      <c r="Z14" s="488">
        <v>1</v>
      </c>
      <c r="AA14" s="489"/>
      <c r="AB14" s="488">
        <v>1</v>
      </c>
      <c r="AC14" s="490"/>
      <c r="AD14" s="489"/>
      <c r="AE14" s="488">
        <v>12</v>
      </c>
      <c r="AF14" s="489"/>
      <c r="AG14" s="491">
        <v>1</v>
      </c>
      <c r="AH14" s="492"/>
    </row>
    <row r="15" spans="1:34" ht="37.5" customHeight="1" x14ac:dyDescent="0.25">
      <c r="A15" s="7" t="s">
        <v>17</v>
      </c>
      <c r="B15" s="438" t="s">
        <v>58</v>
      </c>
      <c r="C15" s="439"/>
      <c r="D15" s="438" t="s">
        <v>59</v>
      </c>
      <c r="E15" s="439"/>
      <c r="F15" s="7" t="s">
        <v>44</v>
      </c>
      <c r="G15" s="440"/>
      <c r="H15" s="441"/>
      <c r="I15" s="438" t="s">
        <v>60</v>
      </c>
      <c r="J15" s="439"/>
      <c r="K15" s="438" t="s">
        <v>61</v>
      </c>
      <c r="L15" s="439"/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X15" s="488">
        <v>1</v>
      </c>
      <c r="Y15" s="489"/>
      <c r="Z15" s="488">
        <v>1</v>
      </c>
      <c r="AA15" s="489"/>
      <c r="AB15" s="488">
        <v>1</v>
      </c>
      <c r="AC15" s="490"/>
      <c r="AD15" s="489"/>
      <c r="AE15" s="488">
        <v>12</v>
      </c>
      <c r="AF15" s="489"/>
      <c r="AG15" s="491">
        <v>1</v>
      </c>
      <c r="AH15" s="492"/>
    </row>
    <row r="16" spans="1:34" ht="21" customHeight="1" x14ac:dyDescent="0.25">
      <c r="A16" s="11" t="s">
        <v>17</v>
      </c>
      <c r="B16" s="12" t="s">
        <v>152</v>
      </c>
      <c r="C16" s="13"/>
      <c r="D16" s="11" t="s">
        <v>153</v>
      </c>
      <c r="E16" s="13"/>
      <c r="F16" s="7" t="s">
        <v>154</v>
      </c>
      <c r="G16" s="14"/>
      <c r="H16" s="15"/>
      <c r="I16" s="438" t="s">
        <v>155</v>
      </c>
      <c r="J16" s="449"/>
      <c r="K16" s="438" t="s">
        <v>22</v>
      </c>
      <c r="L16" s="449"/>
      <c r="M16" s="8">
        <v>1</v>
      </c>
      <c r="N16" s="8"/>
      <c r="O16" s="8"/>
      <c r="P16" s="8"/>
      <c r="Q16" s="8"/>
      <c r="R16" s="8"/>
      <c r="S16" s="8"/>
      <c r="T16" s="8"/>
      <c r="U16" s="8"/>
      <c r="V16" s="8"/>
      <c r="Z16" s="500"/>
      <c r="AA16" s="501"/>
      <c r="AB16" s="500"/>
      <c r="AC16" s="502"/>
      <c r="AD16" s="501"/>
      <c r="AG16" s="503"/>
      <c r="AH16" s="504"/>
    </row>
    <row r="17" spans="1:34" ht="21" customHeight="1" x14ac:dyDescent="0.2">
      <c r="A17" s="465" t="s">
        <v>62</v>
      </c>
      <c r="B17" s="505"/>
      <c r="C17" s="466"/>
      <c r="D17" s="450"/>
      <c r="E17" s="471"/>
      <c r="F17" s="2"/>
      <c r="G17" s="450"/>
      <c r="H17" s="471"/>
      <c r="I17" s="450"/>
      <c r="J17" s="471"/>
      <c r="K17" s="450"/>
      <c r="L17" s="471"/>
      <c r="M17" s="2"/>
      <c r="N17" s="10">
        <v>10.14</v>
      </c>
      <c r="O17" s="10">
        <v>10.14</v>
      </c>
      <c r="P17" s="10">
        <v>10.14</v>
      </c>
      <c r="Q17" s="10">
        <v>10.14</v>
      </c>
      <c r="R17" s="10">
        <v>10.14</v>
      </c>
      <c r="S17" s="10">
        <v>10.14</v>
      </c>
      <c r="T17" s="10">
        <v>10.14</v>
      </c>
      <c r="U17" s="10">
        <v>10.14</v>
      </c>
      <c r="V17" s="10">
        <v>9.75</v>
      </c>
      <c r="X17" s="500">
        <v>9.36</v>
      </c>
      <c r="Y17" s="501"/>
      <c r="Z17" s="500">
        <v>9.36</v>
      </c>
      <c r="AA17" s="501"/>
      <c r="AB17" s="500">
        <v>9.36</v>
      </c>
      <c r="AC17" s="502"/>
      <c r="AD17" s="501"/>
      <c r="AE17" s="500">
        <v>118.94</v>
      </c>
      <c r="AF17" s="501"/>
      <c r="AG17" s="503">
        <v>9.93</v>
      </c>
      <c r="AH17" s="504"/>
    </row>
    <row r="18" spans="1:34" ht="35.25" customHeight="1" x14ac:dyDescent="0.25">
      <c r="A18" s="7" t="s">
        <v>63</v>
      </c>
      <c r="B18" s="438" t="s">
        <v>64</v>
      </c>
      <c r="C18" s="439"/>
      <c r="D18" s="438" t="s">
        <v>65</v>
      </c>
      <c r="E18" s="439"/>
      <c r="F18" s="9"/>
      <c r="G18" s="440"/>
      <c r="H18" s="441"/>
      <c r="I18" s="440"/>
      <c r="J18" s="441"/>
      <c r="K18" s="438" t="s">
        <v>66</v>
      </c>
      <c r="L18" s="439"/>
      <c r="M18" s="9"/>
      <c r="N18" s="8">
        <v>157.5</v>
      </c>
      <c r="O18" s="8">
        <v>161.96</v>
      </c>
      <c r="P18" s="8">
        <v>158.86000000000001</v>
      </c>
      <c r="Q18" s="8">
        <v>159.91999999999999</v>
      </c>
      <c r="R18" s="8">
        <v>160.6</v>
      </c>
      <c r="S18" s="8">
        <v>231.56</v>
      </c>
      <c r="T18" s="8">
        <v>159.47</v>
      </c>
      <c r="U18" s="8">
        <v>157.88</v>
      </c>
      <c r="V18" s="8">
        <v>161.80000000000001</v>
      </c>
      <c r="W18" s="22"/>
      <c r="X18" s="488">
        <v>147.15</v>
      </c>
      <c r="Y18" s="489"/>
      <c r="Z18" s="488">
        <v>156.94999999999999</v>
      </c>
      <c r="AA18" s="489"/>
      <c r="AB18" s="488">
        <v>242.62</v>
      </c>
      <c r="AC18" s="490"/>
      <c r="AD18" s="489"/>
      <c r="AE18" s="488">
        <v>2056.27</v>
      </c>
      <c r="AF18" s="489"/>
      <c r="AG18" s="491">
        <v>0.99</v>
      </c>
      <c r="AH18" s="492"/>
    </row>
    <row r="19" spans="1:34" ht="38.25" customHeight="1" x14ac:dyDescent="0.25">
      <c r="A19" s="7" t="s">
        <v>63</v>
      </c>
      <c r="B19" s="438" t="s">
        <v>67</v>
      </c>
      <c r="C19" s="439"/>
      <c r="D19" s="438" t="s">
        <v>68</v>
      </c>
      <c r="E19" s="439"/>
      <c r="F19" s="7" t="s">
        <v>30</v>
      </c>
      <c r="G19" s="440"/>
      <c r="H19" s="441"/>
      <c r="I19" s="440"/>
      <c r="J19" s="441"/>
      <c r="K19" s="438" t="s">
        <v>66</v>
      </c>
      <c r="L19" s="439"/>
      <c r="M19" s="9"/>
      <c r="N19" s="8">
        <v>170.35</v>
      </c>
      <c r="O19" s="8">
        <v>170.74</v>
      </c>
      <c r="P19" s="8">
        <v>171.69</v>
      </c>
      <c r="Q19" s="8">
        <v>171.29</v>
      </c>
      <c r="R19" s="8">
        <v>169.37</v>
      </c>
      <c r="S19" s="8">
        <v>282.62</v>
      </c>
      <c r="T19" s="8">
        <v>171.8</v>
      </c>
      <c r="U19" s="8">
        <v>167.34</v>
      </c>
      <c r="V19" s="8">
        <v>170.73</v>
      </c>
      <c r="W19" s="22"/>
      <c r="X19" s="488">
        <v>166.8</v>
      </c>
      <c r="Y19" s="489"/>
      <c r="Z19" s="488">
        <v>165.93</v>
      </c>
      <c r="AA19" s="489"/>
      <c r="AB19" s="488">
        <v>250.64</v>
      </c>
      <c r="AC19" s="490"/>
      <c r="AD19" s="489"/>
      <c r="AE19" s="488">
        <v>2229.3000000000002</v>
      </c>
      <c r="AF19" s="489"/>
      <c r="AG19" s="491">
        <v>1.07</v>
      </c>
      <c r="AH19" s="492"/>
    </row>
    <row r="20" spans="1:34" ht="36" customHeight="1" x14ac:dyDescent="0.25">
      <c r="A20" s="7" t="s">
        <v>63</v>
      </c>
      <c r="B20" s="438" t="s">
        <v>69</v>
      </c>
      <c r="C20" s="439"/>
      <c r="D20" s="438" t="s">
        <v>70</v>
      </c>
      <c r="E20" s="439"/>
      <c r="F20" s="9"/>
      <c r="G20" s="440"/>
      <c r="H20" s="441"/>
      <c r="I20" s="440"/>
      <c r="J20" s="441"/>
      <c r="K20" s="438" t="s">
        <v>52</v>
      </c>
      <c r="L20" s="439"/>
      <c r="M20" s="9"/>
      <c r="N20" s="8">
        <v>134.18</v>
      </c>
      <c r="O20" s="8">
        <v>128.76</v>
      </c>
      <c r="P20" s="8">
        <v>147.97</v>
      </c>
      <c r="Q20" s="8">
        <v>144.51</v>
      </c>
      <c r="R20" s="8">
        <v>143.79</v>
      </c>
      <c r="S20" s="8">
        <v>187.75</v>
      </c>
      <c r="T20" s="8">
        <v>133.37</v>
      </c>
      <c r="U20" s="8">
        <v>135.56</v>
      </c>
      <c r="V20" s="8">
        <v>137.43</v>
      </c>
      <c r="W20" s="22"/>
      <c r="X20" s="488">
        <v>135.75</v>
      </c>
      <c r="Y20" s="489"/>
      <c r="Z20" s="488">
        <v>137.62</v>
      </c>
      <c r="AA20" s="489"/>
      <c r="AB20" s="488">
        <v>184.26</v>
      </c>
      <c r="AC20" s="490"/>
      <c r="AD20" s="489"/>
      <c r="AE20" s="488">
        <v>1750.95</v>
      </c>
      <c r="AF20" s="489"/>
      <c r="AG20" s="491">
        <v>0.84</v>
      </c>
      <c r="AH20" s="492"/>
    </row>
    <row r="21" spans="1:34" ht="33.75" customHeight="1" x14ac:dyDescent="0.25">
      <c r="A21" s="7" t="s">
        <v>63</v>
      </c>
      <c r="B21" s="438" t="s">
        <v>71</v>
      </c>
      <c r="C21" s="439"/>
      <c r="D21" s="438" t="s">
        <v>72</v>
      </c>
      <c r="E21" s="439"/>
      <c r="F21" s="9"/>
      <c r="G21" s="440"/>
      <c r="H21" s="441"/>
      <c r="I21" s="440"/>
      <c r="J21" s="441"/>
      <c r="K21" s="438" t="s">
        <v>66</v>
      </c>
      <c r="L21" s="439"/>
      <c r="M21" s="9"/>
      <c r="N21" s="8">
        <v>166.11</v>
      </c>
      <c r="O21" s="8">
        <v>182.05</v>
      </c>
      <c r="P21" s="8">
        <v>174.58</v>
      </c>
      <c r="Q21" s="8">
        <v>153.85</v>
      </c>
      <c r="R21" s="8">
        <v>165.98</v>
      </c>
      <c r="S21" s="8">
        <v>237.2</v>
      </c>
      <c r="T21" s="8">
        <v>146.41999999999999</v>
      </c>
      <c r="U21" s="8">
        <v>162.32</v>
      </c>
      <c r="V21" s="8">
        <v>170.3</v>
      </c>
      <c r="W21" s="22"/>
      <c r="X21" s="488">
        <v>168.07</v>
      </c>
      <c r="Y21" s="489"/>
      <c r="Z21" s="488">
        <v>170.64</v>
      </c>
      <c r="AA21" s="489"/>
      <c r="AB21" s="488">
        <v>253.13</v>
      </c>
      <c r="AC21" s="490"/>
      <c r="AD21" s="489"/>
      <c r="AE21" s="488">
        <v>2150.65</v>
      </c>
      <c r="AF21" s="489"/>
      <c r="AG21" s="491">
        <v>1.03</v>
      </c>
      <c r="AH21" s="492"/>
    </row>
    <row r="22" spans="1:34" ht="40.5" customHeight="1" x14ac:dyDescent="0.25">
      <c r="A22" s="7" t="s">
        <v>63</v>
      </c>
      <c r="B22" s="438" t="s">
        <v>73</v>
      </c>
      <c r="C22" s="439"/>
      <c r="D22" s="438" t="s">
        <v>74</v>
      </c>
      <c r="E22" s="439"/>
      <c r="F22" s="9"/>
      <c r="G22" s="440"/>
      <c r="H22" s="441"/>
      <c r="I22" s="438" t="s">
        <v>75</v>
      </c>
      <c r="J22" s="439"/>
      <c r="K22" s="438" t="s">
        <v>66</v>
      </c>
      <c r="L22" s="439"/>
      <c r="M22" s="9"/>
      <c r="N22" s="8">
        <v>170.05</v>
      </c>
      <c r="O22" s="8">
        <v>163.13999999999999</v>
      </c>
      <c r="P22" s="8">
        <v>152.5</v>
      </c>
      <c r="Q22" s="8">
        <v>167.62</v>
      </c>
      <c r="R22" s="8">
        <v>163.33000000000001</v>
      </c>
      <c r="S22" s="8">
        <v>234.62</v>
      </c>
      <c r="T22" s="8">
        <v>164.1</v>
      </c>
      <c r="U22" s="8">
        <v>160.11000000000001</v>
      </c>
      <c r="V22" s="8">
        <v>172.7</v>
      </c>
      <c r="W22" s="22"/>
      <c r="X22" s="488">
        <v>173.92</v>
      </c>
      <c r="Y22" s="489"/>
      <c r="Z22" s="488">
        <v>175.32</v>
      </c>
      <c r="AA22" s="489"/>
      <c r="AB22" s="488">
        <v>245.91</v>
      </c>
      <c r="AC22" s="490"/>
      <c r="AD22" s="489"/>
      <c r="AE22" s="488">
        <v>2143.3200000000002</v>
      </c>
      <c r="AF22" s="489"/>
      <c r="AG22" s="491">
        <v>1.03</v>
      </c>
      <c r="AH22" s="492"/>
    </row>
    <row r="23" spans="1:34" ht="33.75" customHeight="1" x14ac:dyDescent="0.25">
      <c r="A23" s="7" t="s">
        <v>63</v>
      </c>
      <c r="B23" s="438" t="s">
        <v>76</v>
      </c>
      <c r="C23" s="439"/>
      <c r="D23" s="438" t="s">
        <v>77</v>
      </c>
      <c r="E23" s="439"/>
      <c r="F23" s="7" t="s">
        <v>50</v>
      </c>
      <c r="G23" s="440"/>
      <c r="H23" s="441"/>
      <c r="I23" s="440"/>
      <c r="J23" s="441"/>
      <c r="K23" s="438" t="s">
        <v>66</v>
      </c>
      <c r="L23" s="439"/>
      <c r="M23" s="9"/>
      <c r="N23" s="8">
        <v>167.78</v>
      </c>
      <c r="O23" s="8">
        <v>166.54</v>
      </c>
      <c r="P23" s="8">
        <v>166.22</v>
      </c>
      <c r="Q23" s="8">
        <v>148.83000000000001</v>
      </c>
      <c r="R23" s="8">
        <v>179.1</v>
      </c>
      <c r="S23" s="8">
        <v>243.48</v>
      </c>
      <c r="T23" s="8">
        <v>168.21</v>
      </c>
      <c r="U23" s="8">
        <v>170.42</v>
      </c>
      <c r="V23" s="8">
        <v>174.99</v>
      </c>
      <c r="W23" s="22"/>
      <c r="X23" s="488">
        <v>165.87</v>
      </c>
      <c r="Y23" s="489"/>
      <c r="Z23" s="488">
        <v>179.64</v>
      </c>
      <c r="AA23" s="489"/>
      <c r="AB23" s="488">
        <v>267.42</v>
      </c>
      <c r="AC23" s="490"/>
      <c r="AD23" s="489"/>
      <c r="AE23" s="488">
        <v>2198.5</v>
      </c>
      <c r="AF23" s="489"/>
      <c r="AG23" s="491">
        <v>1.06</v>
      </c>
      <c r="AH23" s="492"/>
    </row>
    <row r="24" spans="1:34" ht="26.25" customHeight="1" x14ac:dyDescent="0.25">
      <c r="A24" s="7" t="s">
        <v>63</v>
      </c>
      <c r="B24" s="438" t="s">
        <v>78</v>
      </c>
      <c r="C24" s="439"/>
      <c r="D24" s="438" t="s">
        <v>79</v>
      </c>
      <c r="E24" s="439"/>
      <c r="F24" s="9"/>
      <c r="G24" s="440"/>
      <c r="H24" s="441"/>
      <c r="I24" s="440"/>
      <c r="J24" s="441"/>
      <c r="K24" s="438" t="s">
        <v>52</v>
      </c>
      <c r="L24" s="439"/>
      <c r="M24" s="9"/>
      <c r="N24" s="8">
        <v>106.17</v>
      </c>
      <c r="O24" s="8">
        <v>121.4</v>
      </c>
      <c r="P24" s="8">
        <v>131.78</v>
      </c>
      <c r="Q24" s="8">
        <v>129.41</v>
      </c>
      <c r="R24" s="8">
        <v>123.43</v>
      </c>
      <c r="S24" s="8">
        <v>192.14</v>
      </c>
      <c r="T24" s="8">
        <v>131.9</v>
      </c>
      <c r="U24" s="8">
        <v>115.49</v>
      </c>
      <c r="V24" s="8">
        <v>137.54</v>
      </c>
      <c r="W24" s="22"/>
      <c r="X24" s="488">
        <v>121.42</v>
      </c>
      <c r="Y24" s="489"/>
      <c r="Z24" s="488">
        <v>73.77</v>
      </c>
      <c r="AA24" s="489"/>
      <c r="AB24" s="488">
        <v>22.8</v>
      </c>
      <c r="AC24" s="490"/>
      <c r="AD24" s="489"/>
      <c r="AE24" s="488">
        <v>1407.25</v>
      </c>
      <c r="AF24" s="489"/>
      <c r="AG24" s="491">
        <v>0.68</v>
      </c>
      <c r="AH24" s="492"/>
    </row>
    <row r="25" spans="1:34" ht="35.25" customHeight="1" x14ac:dyDescent="0.25">
      <c r="A25" s="7" t="s">
        <v>63</v>
      </c>
      <c r="B25" s="438" t="s">
        <v>80</v>
      </c>
      <c r="C25" s="439"/>
      <c r="D25" s="438" t="s">
        <v>81</v>
      </c>
      <c r="E25" s="439"/>
      <c r="F25" s="9"/>
      <c r="G25" s="440"/>
      <c r="H25" s="441"/>
      <c r="I25" s="440"/>
      <c r="J25" s="441"/>
      <c r="K25" s="438" t="s">
        <v>66</v>
      </c>
      <c r="L25" s="439"/>
      <c r="M25" s="9"/>
      <c r="N25" s="8">
        <v>151.19999999999999</v>
      </c>
      <c r="O25" s="8">
        <v>159.97999999999999</v>
      </c>
      <c r="P25" s="8">
        <v>153.33000000000001</v>
      </c>
      <c r="Q25" s="8">
        <v>151.83000000000001</v>
      </c>
      <c r="R25" s="8">
        <v>155.78</v>
      </c>
      <c r="S25" s="8">
        <v>229.86</v>
      </c>
      <c r="T25" s="8">
        <v>149.35</v>
      </c>
      <c r="U25" s="8">
        <v>155.11000000000001</v>
      </c>
      <c r="V25" s="8">
        <v>154.1</v>
      </c>
      <c r="W25" s="22"/>
      <c r="X25" s="507">
        <v>152.01</v>
      </c>
      <c r="Y25" s="509"/>
      <c r="Z25" s="507">
        <v>150.88</v>
      </c>
      <c r="AA25" s="509"/>
      <c r="AB25" s="488">
        <v>224.62</v>
      </c>
      <c r="AC25" s="490"/>
      <c r="AD25" s="489"/>
      <c r="AE25" s="488">
        <v>1988.05</v>
      </c>
      <c r="AF25" s="489"/>
      <c r="AG25" s="491">
        <v>0.96</v>
      </c>
      <c r="AH25" s="492"/>
    </row>
    <row r="26" spans="1:34" ht="36.75" customHeight="1" x14ac:dyDescent="0.25">
      <c r="A26" s="9"/>
      <c r="B26" s="438" t="s">
        <v>23</v>
      </c>
      <c r="C26" s="439"/>
      <c r="D26" s="438" t="s">
        <v>82</v>
      </c>
      <c r="E26" s="439"/>
      <c r="F26" s="7" t="s">
        <v>83</v>
      </c>
      <c r="G26" s="440"/>
      <c r="H26" s="441"/>
      <c r="I26" s="440"/>
      <c r="J26" s="441"/>
      <c r="K26" s="438" t="s">
        <v>66</v>
      </c>
      <c r="L26" s="439"/>
      <c r="M26" s="9"/>
      <c r="N26" s="9"/>
      <c r="O26" s="9"/>
      <c r="P26" s="9"/>
      <c r="Q26" s="9"/>
      <c r="R26" s="9"/>
      <c r="S26" s="9"/>
      <c r="T26" s="9"/>
      <c r="U26" s="25"/>
      <c r="V26" s="25"/>
      <c r="W26" s="22"/>
      <c r="X26" s="455"/>
      <c r="Y26" s="506"/>
      <c r="Z26" s="455"/>
      <c r="AA26" s="506"/>
      <c r="AB26" s="507">
        <v>50.02</v>
      </c>
      <c r="AC26" s="508"/>
      <c r="AD26" s="509"/>
      <c r="AE26" s="488">
        <v>50.02</v>
      </c>
      <c r="AF26" s="489"/>
      <c r="AG26" s="491">
        <v>0.02</v>
      </c>
      <c r="AH26" s="492"/>
    </row>
    <row r="27" spans="1:34" ht="24.75" customHeight="1" x14ac:dyDescent="0.25">
      <c r="A27" s="7" t="s">
        <v>63</v>
      </c>
      <c r="B27" s="438" t="s">
        <v>84</v>
      </c>
      <c r="C27" s="439"/>
      <c r="D27" s="438" t="s">
        <v>85</v>
      </c>
      <c r="E27" s="439"/>
      <c r="F27" s="7" t="s">
        <v>38</v>
      </c>
      <c r="G27" s="498">
        <v>43335</v>
      </c>
      <c r="H27" s="499"/>
      <c r="I27" s="438" t="s">
        <v>86</v>
      </c>
      <c r="J27" s="439"/>
      <c r="K27" s="438" t="s">
        <v>52</v>
      </c>
      <c r="L27" s="439"/>
      <c r="M27" s="9"/>
      <c r="N27" s="8">
        <v>105.15</v>
      </c>
      <c r="O27" s="8">
        <v>110.74</v>
      </c>
      <c r="P27" s="9"/>
      <c r="Q27" s="9"/>
      <c r="R27" s="9"/>
      <c r="S27" s="9"/>
      <c r="T27" s="9"/>
      <c r="U27" s="25"/>
      <c r="V27" s="25"/>
      <c r="W27" s="22"/>
      <c r="X27" s="455"/>
      <c r="Y27" s="506"/>
      <c r="Z27" s="455"/>
      <c r="AA27" s="506"/>
      <c r="AB27" s="488"/>
      <c r="AC27" s="490"/>
      <c r="AD27" s="489"/>
      <c r="AE27" s="488">
        <v>215.89</v>
      </c>
      <c r="AF27" s="489"/>
      <c r="AG27" s="491">
        <v>0.1</v>
      </c>
      <c r="AH27" s="492"/>
    </row>
    <row r="28" spans="1:34" ht="21" customHeight="1" x14ac:dyDescent="0.25">
      <c r="A28" s="9"/>
      <c r="B28" s="438" t="s">
        <v>87</v>
      </c>
      <c r="C28" s="439"/>
      <c r="D28" s="438" t="s">
        <v>88</v>
      </c>
      <c r="E28" s="439"/>
      <c r="F28" s="7" t="s">
        <v>50</v>
      </c>
      <c r="G28" s="440"/>
      <c r="H28" s="441"/>
      <c r="I28" s="440"/>
      <c r="J28" s="441"/>
      <c r="K28" s="438" t="s">
        <v>52</v>
      </c>
      <c r="L28" s="439"/>
      <c r="M28" s="9"/>
      <c r="N28" s="9"/>
      <c r="O28" s="9"/>
      <c r="P28" s="9"/>
      <c r="Q28" s="9"/>
      <c r="R28" s="9"/>
      <c r="S28" s="9"/>
      <c r="T28" s="9"/>
      <c r="U28" s="25"/>
      <c r="V28" s="25"/>
      <c r="W28" s="22"/>
      <c r="X28" s="488"/>
      <c r="Y28" s="489"/>
      <c r="Z28" s="488"/>
      <c r="AA28" s="489"/>
      <c r="AB28" s="488">
        <v>153.15</v>
      </c>
      <c r="AC28" s="490"/>
      <c r="AD28" s="489"/>
      <c r="AE28" s="488">
        <v>153.15</v>
      </c>
      <c r="AF28" s="489"/>
      <c r="AG28" s="491">
        <v>7.0000000000000007E-2</v>
      </c>
      <c r="AH28" s="492"/>
    </row>
    <row r="29" spans="1:34" ht="31.5" customHeight="1" x14ac:dyDescent="0.25">
      <c r="A29" s="7" t="s">
        <v>63</v>
      </c>
      <c r="B29" s="438" t="s">
        <v>89</v>
      </c>
      <c r="C29" s="439"/>
      <c r="D29" s="438" t="s">
        <v>90</v>
      </c>
      <c r="E29" s="439"/>
      <c r="F29" s="7" t="s">
        <v>30</v>
      </c>
      <c r="G29" s="440"/>
      <c r="H29" s="441"/>
      <c r="I29" s="440"/>
      <c r="J29" s="441"/>
      <c r="K29" s="438" t="s">
        <v>66</v>
      </c>
      <c r="L29" s="439"/>
      <c r="M29" s="9"/>
      <c r="N29" s="8">
        <v>149.97999999999999</v>
      </c>
      <c r="O29" s="8">
        <v>150.4</v>
      </c>
      <c r="P29" s="8">
        <v>147.27000000000001</v>
      </c>
      <c r="Q29" s="8">
        <v>149.15</v>
      </c>
      <c r="R29" s="8">
        <v>145.02000000000001</v>
      </c>
      <c r="S29" s="8">
        <v>215.62</v>
      </c>
      <c r="T29" s="8">
        <v>145.59</v>
      </c>
      <c r="U29" s="8">
        <v>142.55000000000001</v>
      </c>
      <c r="V29" s="8">
        <v>153.94999999999999</v>
      </c>
      <c r="W29" s="22"/>
      <c r="X29" s="488">
        <v>150.69999999999999</v>
      </c>
      <c r="Y29" s="489"/>
      <c r="Z29" s="488">
        <v>143.97</v>
      </c>
      <c r="AA29" s="489"/>
      <c r="AB29" s="488">
        <v>226.54</v>
      </c>
      <c r="AC29" s="490"/>
      <c r="AD29" s="489"/>
      <c r="AE29" s="488">
        <v>1920.74</v>
      </c>
      <c r="AF29" s="489"/>
      <c r="AG29" s="491">
        <v>0.92</v>
      </c>
      <c r="AH29" s="492"/>
    </row>
    <row r="30" spans="1:34" ht="30" customHeight="1" x14ac:dyDescent="0.25">
      <c r="A30" s="7" t="s">
        <v>63</v>
      </c>
      <c r="B30" s="438" t="s">
        <v>91</v>
      </c>
      <c r="C30" s="439"/>
      <c r="D30" s="438" t="s">
        <v>92</v>
      </c>
      <c r="E30" s="439"/>
      <c r="F30" s="9"/>
      <c r="G30" s="440"/>
      <c r="H30" s="441"/>
      <c r="I30" s="440"/>
      <c r="J30" s="441"/>
      <c r="K30" s="438" t="s">
        <v>52</v>
      </c>
      <c r="L30" s="439"/>
      <c r="M30" s="9"/>
      <c r="N30" s="8">
        <v>80.150000000000006</v>
      </c>
      <c r="O30" s="8">
        <v>91.9</v>
      </c>
      <c r="P30" s="8">
        <v>95.71</v>
      </c>
      <c r="Q30" s="8">
        <v>87.47</v>
      </c>
      <c r="R30" s="8">
        <v>105.77</v>
      </c>
      <c r="S30" s="8">
        <v>130.94</v>
      </c>
      <c r="T30" s="8">
        <v>87.71</v>
      </c>
      <c r="U30" s="8">
        <v>29.36</v>
      </c>
      <c r="V30" s="8">
        <v>23.88</v>
      </c>
      <c r="W30" s="22"/>
      <c r="X30" s="488">
        <v>7.88</v>
      </c>
      <c r="Y30" s="489"/>
      <c r="Z30" s="488">
        <v>8.58</v>
      </c>
      <c r="AA30" s="489"/>
      <c r="AB30" s="488">
        <v>9.1</v>
      </c>
      <c r="AC30" s="490"/>
      <c r="AD30" s="489"/>
      <c r="AE30" s="488">
        <v>758.45</v>
      </c>
      <c r="AF30" s="489"/>
      <c r="AG30" s="491">
        <v>0.36</v>
      </c>
      <c r="AH30" s="492"/>
    </row>
    <row r="31" spans="1:34" ht="31.5" customHeight="1" x14ac:dyDescent="0.25">
      <c r="A31" s="7" t="s">
        <v>63</v>
      </c>
      <c r="B31" s="438" t="s">
        <v>93</v>
      </c>
      <c r="C31" s="439"/>
      <c r="D31" s="438" t="s">
        <v>94</v>
      </c>
      <c r="E31" s="439"/>
      <c r="F31" s="7" t="s">
        <v>95</v>
      </c>
      <c r="G31" s="440"/>
      <c r="H31" s="441"/>
      <c r="I31" s="438" t="s">
        <v>86</v>
      </c>
      <c r="J31" s="439"/>
      <c r="K31" s="438" t="s">
        <v>52</v>
      </c>
      <c r="L31" s="439"/>
      <c r="M31" s="9"/>
      <c r="N31" s="8">
        <v>72.2</v>
      </c>
      <c r="O31" s="8">
        <v>76.930000000000007</v>
      </c>
      <c r="P31" s="8">
        <v>69.22</v>
      </c>
      <c r="Q31" s="8">
        <v>74.099999999999994</v>
      </c>
      <c r="R31" s="8">
        <v>75.5</v>
      </c>
      <c r="S31" s="8">
        <v>108.19</v>
      </c>
      <c r="T31" s="8">
        <v>68.2</v>
      </c>
      <c r="U31" s="8">
        <v>74.599999999999994</v>
      </c>
      <c r="V31" s="8">
        <v>82.61</v>
      </c>
      <c r="W31" s="22"/>
      <c r="X31" s="488">
        <v>46.49</v>
      </c>
      <c r="Y31" s="489"/>
      <c r="Z31" s="488">
        <v>76.319999999999993</v>
      </c>
      <c r="AA31" s="489"/>
      <c r="AB31" s="488">
        <v>98.37</v>
      </c>
      <c r="AC31" s="490"/>
      <c r="AD31" s="489"/>
      <c r="AE31" s="488">
        <v>922.73</v>
      </c>
      <c r="AF31" s="489"/>
      <c r="AG31" s="491">
        <v>0.44</v>
      </c>
      <c r="AH31" s="492"/>
    </row>
    <row r="32" spans="1:34" ht="30" customHeight="1" x14ac:dyDescent="0.25">
      <c r="A32" s="7" t="s">
        <v>63</v>
      </c>
      <c r="B32" s="438" t="s">
        <v>96</v>
      </c>
      <c r="C32" s="439"/>
      <c r="D32" s="438" t="s">
        <v>97</v>
      </c>
      <c r="E32" s="439"/>
      <c r="F32" s="9"/>
      <c r="G32" s="440"/>
      <c r="H32" s="441"/>
      <c r="I32" s="440"/>
      <c r="J32" s="441"/>
      <c r="K32" s="438" t="s">
        <v>52</v>
      </c>
      <c r="L32" s="439"/>
      <c r="M32" s="9"/>
      <c r="N32" s="8">
        <v>134.53</v>
      </c>
      <c r="O32" s="8">
        <v>146.49</v>
      </c>
      <c r="P32" s="8">
        <v>124.68</v>
      </c>
      <c r="Q32" s="8">
        <v>121.59</v>
      </c>
      <c r="R32" s="8">
        <v>124.02</v>
      </c>
      <c r="S32" s="8">
        <v>179.78</v>
      </c>
      <c r="T32" s="8">
        <v>134.62</v>
      </c>
      <c r="U32" s="8">
        <v>143.16</v>
      </c>
      <c r="V32" s="8">
        <v>142.01</v>
      </c>
      <c r="W32" s="22"/>
      <c r="X32" s="488">
        <v>136.46</v>
      </c>
      <c r="Y32" s="489"/>
      <c r="Z32" s="488">
        <v>138.82</v>
      </c>
      <c r="AA32" s="489"/>
      <c r="AB32" s="488">
        <v>203.35</v>
      </c>
      <c r="AC32" s="490"/>
      <c r="AD32" s="489"/>
      <c r="AE32" s="488">
        <v>1729.51</v>
      </c>
      <c r="AF32" s="489"/>
      <c r="AG32" s="491">
        <v>0.83</v>
      </c>
      <c r="AH32" s="492"/>
    </row>
    <row r="33" spans="1:34" ht="21" customHeight="1" x14ac:dyDescent="0.25">
      <c r="A33" s="7" t="s">
        <v>63</v>
      </c>
      <c r="B33" s="438" t="s">
        <v>98</v>
      </c>
      <c r="C33" s="439"/>
      <c r="D33" s="438" t="s">
        <v>99</v>
      </c>
      <c r="E33" s="439"/>
      <c r="F33" s="7" t="s">
        <v>30</v>
      </c>
      <c r="G33" s="440"/>
      <c r="H33" s="441"/>
      <c r="I33" s="438" t="s">
        <v>75</v>
      </c>
      <c r="J33" s="439"/>
      <c r="K33" s="438" t="s">
        <v>52</v>
      </c>
      <c r="L33" s="439"/>
      <c r="M33" s="9"/>
      <c r="N33" s="8">
        <v>131.71</v>
      </c>
      <c r="O33" s="8">
        <v>141.30000000000001</v>
      </c>
      <c r="P33" s="8">
        <v>141.62</v>
      </c>
      <c r="Q33" s="8">
        <v>143.13</v>
      </c>
      <c r="R33" s="8">
        <v>130.25</v>
      </c>
      <c r="S33" s="8">
        <v>191.17</v>
      </c>
      <c r="T33" s="8">
        <v>118.96</v>
      </c>
      <c r="U33" s="8">
        <v>137.66999999999999</v>
      </c>
      <c r="V33" s="8">
        <v>142.19999999999999</v>
      </c>
      <c r="W33" s="22"/>
      <c r="X33" s="507">
        <v>135.62</v>
      </c>
      <c r="Y33" s="509"/>
      <c r="Z33" s="507">
        <v>138.82</v>
      </c>
      <c r="AA33" s="509"/>
      <c r="AB33" s="507">
        <v>190.38</v>
      </c>
      <c r="AC33" s="508"/>
      <c r="AD33" s="509"/>
      <c r="AE33" s="488">
        <v>1742.83</v>
      </c>
      <c r="AF33" s="489"/>
      <c r="AG33" s="491">
        <v>0.84</v>
      </c>
      <c r="AH33" s="492"/>
    </row>
    <row r="34" spans="1:34" ht="30" customHeight="1" x14ac:dyDescent="0.25">
      <c r="A34" s="7" t="s">
        <v>63</v>
      </c>
      <c r="B34" s="438" t="s">
        <v>100</v>
      </c>
      <c r="C34" s="439"/>
      <c r="D34" s="438" t="s">
        <v>101</v>
      </c>
      <c r="E34" s="439"/>
      <c r="F34" s="7" t="s">
        <v>102</v>
      </c>
      <c r="G34" s="498">
        <v>43335</v>
      </c>
      <c r="H34" s="499"/>
      <c r="I34" s="438" t="s">
        <v>75</v>
      </c>
      <c r="J34" s="439"/>
      <c r="K34" s="438" t="s">
        <v>52</v>
      </c>
      <c r="L34" s="439"/>
      <c r="M34" s="9"/>
      <c r="N34" s="8">
        <v>167.74</v>
      </c>
      <c r="O34" s="8">
        <v>149.79</v>
      </c>
      <c r="P34" s="9"/>
      <c r="Q34" s="9"/>
      <c r="R34" s="9"/>
      <c r="S34" s="9"/>
      <c r="T34" s="9"/>
      <c r="U34" s="25"/>
      <c r="V34" s="25"/>
      <c r="W34" s="22"/>
      <c r="X34" s="455"/>
      <c r="Y34" s="506"/>
      <c r="Z34" s="455"/>
      <c r="AA34" s="506"/>
      <c r="AB34" s="488"/>
      <c r="AC34" s="490"/>
      <c r="AD34" s="489"/>
      <c r="AE34" s="488">
        <v>317.52999999999997</v>
      </c>
      <c r="AF34" s="489"/>
      <c r="AG34" s="491">
        <v>0.15</v>
      </c>
      <c r="AH34" s="492"/>
    </row>
    <row r="35" spans="1:34" ht="35.25" customHeight="1" x14ac:dyDescent="0.25">
      <c r="A35" s="9"/>
      <c r="B35" s="438" t="s">
        <v>103</v>
      </c>
      <c r="C35" s="439"/>
      <c r="D35" s="438" t="s">
        <v>104</v>
      </c>
      <c r="E35" s="439"/>
      <c r="F35" s="7" t="s">
        <v>30</v>
      </c>
      <c r="G35" s="440"/>
      <c r="H35" s="441"/>
      <c r="I35" s="440"/>
      <c r="J35" s="441"/>
      <c r="K35" s="438" t="s">
        <v>66</v>
      </c>
      <c r="L35" s="439"/>
      <c r="M35" s="9"/>
      <c r="N35" s="9"/>
      <c r="O35" s="9"/>
      <c r="P35" s="9"/>
      <c r="Q35" s="9"/>
      <c r="R35" s="9"/>
      <c r="S35" s="9"/>
      <c r="T35" s="9"/>
      <c r="U35" s="25"/>
      <c r="V35" s="25"/>
      <c r="W35" s="22"/>
      <c r="X35" s="488"/>
      <c r="Y35" s="489"/>
      <c r="Z35" s="488"/>
      <c r="AA35" s="489"/>
      <c r="AB35" s="488">
        <v>113.45</v>
      </c>
      <c r="AC35" s="490"/>
      <c r="AD35" s="489"/>
      <c r="AE35" s="488">
        <v>113.45</v>
      </c>
      <c r="AF35" s="489"/>
      <c r="AG35" s="491">
        <v>0.05</v>
      </c>
      <c r="AH35" s="492"/>
    </row>
    <row r="36" spans="1:34" ht="33.75" customHeight="1" x14ac:dyDescent="0.25">
      <c r="A36" s="7" t="s">
        <v>63</v>
      </c>
      <c r="B36" s="438" t="s">
        <v>103</v>
      </c>
      <c r="C36" s="439"/>
      <c r="D36" s="438" t="s">
        <v>105</v>
      </c>
      <c r="E36" s="439"/>
      <c r="F36" s="7" t="s">
        <v>30</v>
      </c>
      <c r="G36" s="440"/>
      <c r="H36" s="441"/>
      <c r="I36" s="440"/>
      <c r="J36" s="441"/>
      <c r="K36" s="438" t="s">
        <v>52</v>
      </c>
      <c r="L36" s="439"/>
      <c r="M36" s="9"/>
      <c r="N36" s="8">
        <v>149.02000000000001</v>
      </c>
      <c r="O36" s="8">
        <v>145.99</v>
      </c>
      <c r="P36" s="8">
        <v>168.57</v>
      </c>
      <c r="Q36" s="8">
        <v>154.02000000000001</v>
      </c>
      <c r="R36" s="8">
        <v>126.68</v>
      </c>
      <c r="S36" s="8">
        <v>227.78</v>
      </c>
      <c r="T36" s="8">
        <v>133.53</v>
      </c>
      <c r="U36" s="8">
        <v>142.18</v>
      </c>
      <c r="V36" s="8">
        <v>148.43</v>
      </c>
      <c r="W36" s="22"/>
      <c r="X36" s="507">
        <v>146.63999999999999</v>
      </c>
      <c r="Y36" s="509"/>
      <c r="Z36" s="507">
        <v>146.62</v>
      </c>
      <c r="AA36" s="509"/>
      <c r="AB36" s="507">
        <v>224.13</v>
      </c>
      <c r="AC36" s="508"/>
      <c r="AD36" s="509"/>
      <c r="AE36" s="488">
        <v>1913.59</v>
      </c>
      <c r="AF36" s="489"/>
      <c r="AG36" s="491">
        <v>0.92</v>
      </c>
      <c r="AH36" s="492"/>
    </row>
    <row r="37" spans="1:34" ht="33.75" customHeight="1" x14ac:dyDescent="0.25">
      <c r="A37" s="7" t="s">
        <v>63</v>
      </c>
      <c r="B37" s="438" t="s">
        <v>106</v>
      </c>
      <c r="C37" s="439"/>
      <c r="D37" s="438" t="s">
        <v>107</v>
      </c>
      <c r="E37" s="439"/>
      <c r="F37" s="7" t="s">
        <v>44</v>
      </c>
      <c r="G37" s="498">
        <v>43285</v>
      </c>
      <c r="H37" s="499"/>
      <c r="I37" s="438" t="s">
        <v>75</v>
      </c>
      <c r="J37" s="439"/>
      <c r="K37" s="438" t="s">
        <v>66</v>
      </c>
      <c r="L37" s="439"/>
      <c r="M37" s="9"/>
      <c r="N37" s="8">
        <v>52.5</v>
      </c>
      <c r="O37" s="9"/>
      <c r="P37" s="9"/>
      <c r="Q37" s="9"/>
      <c r="R37" s="9"/>
      <c r="S37" s="9"/>
      <c r="T37" s="9"/>
      <c r="U37" s="25"/>
      <c r="V37" s="25"/>
      <c r="W37" s="22"/>
      <c r="X37" s="488"/>
      <c r="Y37" s="489"/>
      <c r="Z37" s="488"/>
      <c r="AA37" s="489"/>
      <c r="AB37" s="488"/>
      <c r="AC37" s="490"/>
      <c r="AD37" s="489"/>
      <c r="AE37" s="488">
        <v>52.5</v>
      </c>
      <c r="AF37" s="489"/>
      <c r="AG37" s="491">
        <v>0.03</v>
      </c>
      <c r="AH37" s="492"/>
    </row>
    <row r="38" spans="1:34" ht="30.75" customHeight="1" x14ac:dyDescent="0.25">
      <c r="A38" s="7" t="s">
        <v>63</v>
      </c>
      <c r="B38" s="438" t="s">
        <v>108</v>
      </c>
      <c r="C38" s="439"/>
      <c r="D38" s="438" t="s">
        <v>109</v>
      </c>
      <c r="E38" s="439"/>
      <c r="F38" s="7" t="s">
        <v>38</v>
      </c>
      <c r="G38" s="440"/>
      <c r="H38" s="441"/>
      <c r="I38" s="438" t="s">
        <v>75</v>
      </c>
      <c r="J38" s="439"/>
      <c r="K38" s="438" t="s">
        <v>52</v>
      </c>
      <c r="L38" s="439"/>
      <c r="M38" s="9"/>
      <c r="N38" s="9"/>
      <c r="O38" s="8">
        <v>65.42</v>
      </c>
      <c r="P38" s="8">
        <v>167.76</v>
      </c>
      <c r="Q38" s="8">
        <v>164.5</v>
      </c>
      <c r="R38" s="8">
        <v>166.72</v>
      </c>
      <c r="S38" s="8">
        <v>208.96</v>
      </c>
      <c r="T38" s="8">
        <v>163.89</v>
      </c>
      <c r="U38" s="8">
        <v>157.56</v>
      </c>
      <c r="V38" s="8">
        <v>179.45</v>
      </c>
      <c r="W38" s="22"/>
      <c r="X38" s="507">
        <v>167.95</v>
      </c>
      <c r="Y38" s="509"/>
      <c r="Z38" s="507">
        <v>171.6</v>
      </c>
      <c r="AA38" s="509"/>
      <c r="AB38" s="507">
        <v>252.45</v>
      </c>
      <c r="AC38" s="508"/>
      <c r="AD38" s="509"/>
      <c r="AE38" s="488">
        <v>1866.26</v>
      </c>
      <c r="AF38" s="489"/>
      <c r="AG38" s="491">
        <v>0.9</v>
      </c>
      <c r="AH38" s="492"/>
    </row>
    <row r="39" spans="1:34" ht="21" customHeight="1" x14ac:dyDescent="0.25">
      <c r="A39" s="7" t="s">
        <v>63</v>
      </c>
      <c r="B39" s="438" t="s">
        <v>110</v>
      </c>
      <c r="C39" s="439"/>
      <c r="D39" s="438" t="s">
        <v>97</v>
      </c>
      <c r="E39" s="439"/>
      <c r="F39" s="7" t="s">
        <v>95</v>
      </c>
      <c r="G39" s="498">
        <v>43384</v>
      </c>
      <c r="H39" s="499"/>
      <c r="I39" s="438" t="s">
        <v>86</v>
      </c>
      <c r="J39" s="439"/>
      <c r="K39" s="438" t="s">
        <v>52</v>
      </c>
      <c r="L39" s="439"/>
      <c r="M39" s="9"/>
      <c r="N39" s="8">
        <v>100.63</v>
      </c>
      <c r="O39" s="8">
        <v>134.38999999999999</v>
      </c>
      <c r="P39" s="8">
        <v>132.08000000000001</v>
      </c>
      <c r="Q39" s="8">
        <v>70.7</v>
      </c>
      <c r="R39" s="9"/>
      <c r="S39" s="9"/>
      <c r="T39" s="9"/>
      <c r="U39" s="25"/>
      <c r="V39" s="25"/>
      <c r="W39" s="22"/>
      <c r="X39" s="488"/>
      <c r="Y39" s="489"/>
      <c r="Z39" s="488"/>
      <c r="AA39" s="489"/>
      <c r="AB39" s="488"/>
      <c r="AC39" s="490"/>
      <c r="AD39" s="489"/>
      <c r="AE39" s="488">
        <v>437.8</v>
      </c>
      <c r="AF39" s="489"/>
      <c r="AG39" s="491">
        <v>0.21</v>
      </c>
      <c r="AH39" s="492"/>
    </row>
    <row r="40" spans="1:34" ht="42.75" customHeight="1" x14ac:dyDescent="0.25">
      <c r="A40" s="7" t="s">
        <v>63</v>
      </c>
      <c r="B40" s="438" t="s">
        <v>111</v>
      </c>
      <c r="C40" s="439"/>
      <c r="D40" s="438" t="s">
        <v>112</v>
      </c>
      <c r="E40" s="439"/>
      <c r="F40" s="7" t="s">
        <v>113</v>
      </c>
      <c r="G40" s="440"/>
      <c r="H40" s="441"/>
      <c r="I40" s="440"/>
      <c r="J40" s="441"/>
      <c r="K40" s="438" t="s">
        <v>66</v>
      </c>
      <c r="L40" s="439"/>
      <c r="M40" s="9"/>
      <c r="N40" s="8">
        <v>84.73</v>
      </c>
      <c r="O40" s="8">
        <v>72.900000000000006</v>
      </c>
      <c r="P40" s="8">
        <v>84.85</v>
      </c>
      <c r="Q40" s="8">
        <v>63.72</v>
      </c>
      <c r="R40" s="8">
        <v>65.33</v>
      </c>
      <c r="S40" s="8">
        <v>114.52</v>
      </c>
      <c r="T40" s="8">
        <v>79.58</v>
      </c>
      <c r="U40" s="8">
        <v>83.5</v>
      </c>
      <c r="V40" s="8">
        <v>93.88</v>
      </c>
      <c r="W40" s="22"/>
      <c r="X40" s="488">
        <v>83.88</v>
      </c>
      <c r="Y40" s="489"/>
      <c r="Z40" s="488">
        <v>82.35</v>
      </c>
      <c r="AA40" s="489"/>
      <c r="AB40" s="488">
        <v>107.37</v>
      </c>
      <c r="AC40" s="490"/>
      <c r="AD40" s="489"/>
      <c r="AE40" s="488">
        <v>1016.61</v>
      </c>
      <c r="AF40" s="489"/>
      <c r="AG40" s="491">
        <v>0.49</v>
      </c>
      <c r="AH40" s="492"/>
    </row>
    <row r="41" spans="1:34" ht="32.25" customHeight="1" x14ac:dyDescent="0.25">
      <c r="A41" s="7" t="s">
        <v>63</v>
      </c>
      <c r="B41" s="438" t="s">
        <v>114</v>
      </c>
      <c r="C41" s="439"/>
      <c r="D41" s="438" t="s">
        <v>115</v>
      </c>
      <c r="E41" s="439"/>
      <c r="F41" s="7" t="s">
        <v>38</v>
      </c>
      <c r="G41" s="440"/>
      <c r="H41" s="441"/>
      <c r="I41" s="440"/>
      <c r="J41" s="441"/>
      <c r="K41" s="438" t="s">
        <v>52</v>
      </c>
      <c r="L41" s="439"/>
      <c r="M41" s="9"/>
      <c r="N41" s="8">
        <v>152.83000000000001</v>
      </c>
      <c r="O41" s="8">
        <v>148.19</v>
      </c>
      <c r="P41" s="8">
        <v>156.03</v>
      </c>
      <c r="Q41" s="8">
        <v>155.69</v>
      </c>
      <c r="R41" s="8">
        <v>148.41</v>
      </c>
      <c r="S41" s="8">
        <v>253.64</v>
      </c>
      <c r="T41" s="8">
        <v>142.68</v>
      </c>
      <c r="U41" s="8">
        <v>144.16</v>
      </c>
      <c r="V41" s="8">
        <v>146.62</v>
      </c>
      <c r="W41" s="22"/>
      <c r="X41" s="507">
        <v>147.5</v>
      </c>
      <c r="Y41" s="509"/>
      <c r="Z41" s="507">
        <v>145.87</v>
      </c>
      <c r="AA41" s="509"/>
      <c r="AB41" s="507">
        <v>223.85</v>
      </c>
      <c r="AC41" s="508"/>
      <c r="AD41" s="509"/>
      <c r="AE41" s="488">
        <v>1965.47</v>
      </c>
      <c r="AF41" s="489"/>
      <c r="AG41" s="491">
        <v>0.94</v>
      </c>
      <c r="AH41" s="492"/>
    </row>
    <row r="42" spans="1:34" ht="37.5" customHeight="1" x14ac:dyDescent="0.25">
      <c r="A42" s="7" t="s">
        <v>63</v>
      </c>
      <c r="B42" s="438" t="s">
        <v>116</v>
      </c>
      <c r="C42" s="439"/>
      <c r="D42" s="438" t="s">
        <v>117</v>
      </c>
      <c r="E42" s="439"/>
      <c r="F42" s="9"/>
      <c r="G42" s="498">
        <v>43420</v>
      </c>
      <c r="H42" s="499"/>
      <c r="I42" s="438" t="s">
        <v>75</v>
      </c>
      <c r="J42" s="439"/>
      <c r="K42" s="438" t="s">
        <v>66</v>
      </c>
      <c r="L42" s="439"/>
      <c r="M42" s="9"/>
      <c r="N42" s="9"/>
      <c r="O42" s="8">
        <v>17.5</v>
      </c>
      <c r="P42" s="8">
        <v>169.08</v>
      </c>
      <c r="Q42" s="8">
        <v>173.63</v>
      </c>
      <c r="R42" s="8">
        <v>141.28</v>
      </c>
      <c r="S42" s="8">
        <v>61.5</v>
      </c>
      <c r="T42" s="9"/>
      <c r="U42" s="25"/>
      <c r="V42" s="25"/>
      <c r="W42" s="22"/>
      <c r="X42" s="488"/>
      <c r="Y42" s="489"/>
      <c r="Z42" s="488"/>
      <c r="AA42" s="489"/>
      <c r="AB42" s="488"/>
      <c r="AC42" s="490"/>
      <c r="AD42" s="489"/>
      <c r="AE42" s="488">
        <v>562.99</v>
      </c>
      <c r="AF42" s="489"/>
      <c r="AG42" s="491">
        <v>0.27</v>
      </c>
      <c r="AH42" s="492"/>
    </row>
    <row r="43" spans="1:34" ht="33.75" customHeight="1" x14ac:dyDescent="0.25">
      <c r="A43" s="7" t="s">
        <v>63</v>
      </c>
      <c r="B43" s="438" t="s">
        <v>118</v>
      </c>
      <c r="C43" s="439"/>
      <c r="D43" s="438" t="s">
        <v>119</v>
      </c>
      <c r="E43" s="439"/>
      <c r="F43" s="7" t="s">
        <v>50</v>
      </c>
      <c r="G43" s="440"/>
      <c r="H43" s="441"/>
      <c r="I43" s="438" t="s">
        <v>75</v>
      </c>
      <c r="J43" s="439"/>
      <c r="K43" s="438" t="s">
        <v>66</v>
      </c>
      <c r="L43" s="439"/>
      <c r="M43" s="9"/>
      <c r="N43" s="8">
        <v>181.45</v>
      </c>
      <c r="O43" s="8">
        <v>186.28</v>
      </c>
      <c r="P43" s="8">
        <v>184.13</v>
      </c>
      <c r="Q43" s="8">
        <v>181.09</v>
      </c>
      <c r="R43" s="8">
        <v>171.28</v>
      </c>
      <c r="S43" s="8">
        <v>256.10000000000002</v>
      </c>
      <c r="T43" s="8">
        <v>176.46</v>
      </c>
      <c r="U43" s="8">
        <v>164.42</v>
      </c>
      <c r="V43" s="8">
        <v>164.09</v>
      </c>
      <c r="W43" s="22"/>
      <c r="X43" s="488">
        <v>177.71</v>
      </c>
      <c r="Y43" s="489"/>
      <c r="Z43" s="488">
        <v>170.59</v>
      </c>
      <c r="AA43" s="489"/>
      <c r="AB43" s="488">
        <v>250.71</v>
      </c>
      <c r="AC43" s="490"/>
      <c r="AD43" s="489"/>
      <c r="AE43" s="488">
        <v>2264.31</v>
      </c>
      <c r="AF43" s="489"/>
      <c r="AG43" s="491">
        <v>1.0900000000000001</v>
      </c>
      <c r="AH43" s="492"/>
    </row>
    <row r="44" spans="1:34" ht="37.5" customHeight="1" x14ac:dyDescent="0.25">
      <c r="A44" s="7" t="s">
        <v>63</v>
      </c>
      <c r="B44" s="438" t="s">
        <v>120</v>
      </c>
      <c r="C44" s="439"/>
      <c r="D44" s="438" t="s">
        <v>77</v>
      </c>
      <c r="E44" s="439"/>
      <c r="F44" s="9"/>
      <c r="G44" s="440"/>
      <c r="H44" s="441"/>
      <c r="I44" s="440"/>
      <c r="J44" s="441"/>
      <c r="K44" s="438" t="s">
        <v>52</v>
      </c>
      <c r="L44" s="439"/>
      <c r="M44" s="9"/>
      <c r="N44" s="8">
        <v>100.74</v>
      </c>
      <c r="O44" s="8">
        <v>105.93</v>
      </c>
      <c r="P44" s="8">
        <v>108.03</v>
      </c>
      <c r="Q44" s="8">
        <v>101.45</v>
      </c>
      <c r="R44" s="8">
        <v>111.19</v>
      </c>
      <c r="S44" s="8">
        <v>157.30000000000001</v>
      </c>
      <c r="T44" s="8">
        <v>100.91</v>
      </c>
      <c r="U44" s="8">
        <v>105.3</v>
      </c>
      <c r="V44" s="8">
        <v>96.02</v>
      </c>
      <c r="W44" s="22"/>
      <c r="X44" s="488">
        <v>103.77</v>
      </c>
      <c r="Y44" s="489"/>
      <c r="Z44" s="488">
        <v>104.47</v>
      </c>
      <c r="AA44" s="489"/>
      <c r="AB44" s="488">
        <v>174.37</v>
      </c>
      <c r="AC44" s="490"/>
      <c r="AD44" s="489"/>
      <c r="AE44" s="488">
        <v>1369.48</v>
      </c>
      <c r="AF44" s="489"/>
      <c r="AG44" s="491">
        <v>0.66</v>
      </c>
      <c r="AH44" s="492"/>
    </row>
    <row r="45" spans="1:34" ht="21" customHeight="1" x14ac:dyDescent="0.25">
      <c r="A45" s="7" t="s">
        <v>63</v>
      </c>
      <c r="B45" s="438" t="s">
        <v>121</v>
      </c>
      <c r="C45" s="439"/>
      <c r="D45" s="438" t="s">
        <v>122</v>
      </c>
      <c r="E45" s="439"/>
      <c r="F45" s="9"/>
      <c r="G45" s="440"/>
      <c r="H45" s="441"/>
      <c r="I45" s="438" t="s">
        <v>86</v>
      </c>
      <c r="J45" s="439"/>
      <c r="K45" s="438" t="s">
        <v>52</v>
      </c>
      <c r="L45" s="439"/>
      <c r="M45" s="9"/>
      <c r="N45" s="9"/>
      <c r="O45" s="9"/>
      <c r="P45" s="9"/>
      <c r="Q45" s="9"/>
      <c r="R45" s="9"/>
      <c r="S45" s="9"/>
      <c r="T45" s="8">
        <v>132.13999999999999</v>
      </c>
      <c r="U45" s="8">
        <v>146.88</v>
      </c>
      <c r="V45" s="8">
        <v>135.63</v>
      </c>
      <c r="W45" s="22"/>
      <c r="X45" s="488">
        <v>139.44999999999999</v>
      </c>
      <c r="Y45" s="489"/>
      <c r="Z45" s="488">
        <v>129.97</v>
      </c>
      <c r="AA45" s="489"/>
      <c r="AB45" s="488">
        <v>202.29</v>
      </c>
      <c r="AC45" s="490"/>
      <c r="AD45" s="489"/>
      <c r="AE45" s="488">
        <v>886.36</v>
      </c>
      <c r="AF45" s="489"/>
      <c r="AG45" s="491">
        <v>0.43</v>
      </c>
      <c r="AH45" s="492"/>
    </row>
    <row r="46" spans="1:34" ht="21" customHeight="1" x14ac:dyDescent="0.25">
      <c r="A46" s="7" t="s">
        <v>63</v>
      </c>
      <c r="B46" s="438" t="s">
        <v>123</v>
      </c>
      <c r="C46" s="439"/>
      <c r="D46" s="438" t="s">
        <v>124</v>
      </c>
      <c r="E46" s="439"/>
      <c r="F46" s="7" t="s">
        <v>125</v>
      </c>
      <c r="G46" s="440"/>
      <c r="H46" s="441"/>
      <c r="I46" s="440"/>
      <c r="J46" s="441"/>
      <c r="K46" s="438" t="s">
        <v>52</v>
      </c>
      <c r="L46" s="439"/>
      <c r="M46" s="9"/>
      <c r="N46" s="8">
        <v>78.5</v>
      </c>
      <c r="O46" s="8">
        <v>81.05</v>
      </c>
      <c r="P46" s="8">
        <v>91.33</v>
      </c>
      <c r="Q46" s="8">
        <v>101.27</v>
      </c>
      <c r="R46" s="8">
        <v>88.45</v>
      </c>
      <c r="S46" s="8">
        <v>168.82</v>
      </c>
      <c r="T46" s="8">
        <v>81.33</v>
      </c>
      <c r="U46" s="8">
        <v>83.6</v>
      </c>
      <c r="V46" s="8">
        <v>79.099999999999994</v>
      </c>
      <c r="W46" s="22"/>
      <c r="X46" s="488">
        <v>86.95</v>
      </c>
      <c r="Y46" s="489"/>
      <c r="Z46" s="488">
        <v>89.08</v>
      </c>
      <c r="AA46" s="489"/>
      <c r="AB46" s="488">
        <v>136.88</v>
      </c>
      <c r="AC46" s="490"/>
      <c r="AD46" s="489"/>
      <c r="AE46" s="488">
        <v>1166.3599999999999</v>
      </c>
      <c r="AF46" s="489"/>
      <c r="AG46" s="491">
        <v>0.56000000000000005</v>
      </c>
      <c r="AH46" s="492"/>
    </row>
    <row r="47" spans="1:34" ht="21" customHeight="1" x14ac:dyDescent="0.25">
      <c r="A47" s="7" t="s">
        <v>63</v>
      </c>
      <c r="B47" s="438" t="s">
        <v>126</v>
      </c>
      <c r="C47" s="439"/>
      <c r="D47" s="438" t="s">
        <v>127</v>
      </c>
      <c r="E47" s="439"/>
      <c r="F47" s="7" t="s">
        <v>38</v>
      </c>
      <c r="G47" s="440"/>
      <c r="H47" s="441"/>
      <c r="I47" s="440"/>
      <c r="J47" s="441"/>
      <c r="K47" s="438" t="s">
        <v>52</v>
      </c>
      <c r="L47" s="439"/>
      <c r="M47" s="9"/>
      <c r="N47" s="8">
        <v>108.96</v>
      </c>
      <c r="O47" s="8">
        <v>111.72</v>
      </c>
      <c r="P47" s="8">
        <v>128.6</v>
      </c>
      <c r="Q47" s="8">
        <v>120.03</v>
      </c>
      <c r="R47" s="8">
        <v>118.28</v>
      </c>
      <c r="S47" s="8">
        <v>168.02</v>
      </c>
      <c r="T47" s="8">
        <v>98.63</v>
      </c>
      <c r="U47" s="8">
        <v>109.92</v>
      </c>
      <c r="V47" s="8">
        <v>107.82</v>
      </c>
      <c r="W47" s="22"/>
      <c r="X47" s="488">
        <v>116.35</v>
      </c>
      <c r="Y47" s="489"/>
      <c r="Z47" s="455">
        <v>108.21</v>
      </c>
      <c r="AA47" s="506"/>
      <c r="AB47" s="507">
        <v>153.16</v>
      </c>
      <c r="AC47" s="508"/>
      <c r="AD47" s="509"/>
      <c r="AE47" s="488">
        <v>1449.7</v>
      </c>
      <c r="AF47" s="489"/>
      <c r="AG47" s="491">
        <v>0.7</v>
      </c>
      <c r="AH47" s="492"/>
    </row>
    <row r="48" spans="1:34" ht="21" customHeight="1" x14ac:dyDescent="0.25">
      <c r="A48" s="7" t="s">
        <v>63</v>
      </c>
      <c r="B48" s="438" t="s">
        <v>128</v>
      </c>
      <c r="C48" s="439"/>
      <c r="D48" s="438" t="s">
        <v>129</v>
      </c>
      <c r="E48" s="439"/>
      <c r="F48" s="7" t="s">
        <v>20</v>
      </c>
      <c r="G48" s="498">
        <v>43572</v>
      </c>
      <c r="H48" s="499"/>
      <c r="I48" s="438" t="s">
        <v>86</v>
      </c>
      <c r="J48" s="439"/>
      <c r="K48" s="438" t="s">
        <v>52</v>
      </c>
      <c r="L48" s="439"/>
      <c r="M48" s="9"/>
      <c r="N48" s="9"/>
      <c r="O48" s="9"/>
      <c r="P48" s="9"/>
      <c r="Q48" s="9"/>
      <c r="R48" s="9"/>
      <c r="S48" s="9"/>
      <c r="T48" s="9"/>
      <c r="U48" s="25"/>
      <c r="V48" s="25"/>
      <c r="W48" s="22"/>
      <c r="X48" s="488">
        <v>54.9</v>
      </c>
      <c r="Y48" s="489"/>
      <c r="Z48" s="488"/>
      <c r="AA48" s="489"/>
      <c r="AB48" s="488"/>
      <c r="AC48" s="490"/>
      <c r="AD48" s="489"/>
      <c r="AE48" s="488">
        <v>54.9</v>
      </c>
      <c r="AF48" s="489"/>
      <c r="AG48" s="491">
        <v>0.03</v>
      </c>
      <c r="AH48" s="492"/>
    </row>
    <row r="49" spans="1:35" ht="21" customHeight="1" x14ac:dyDescent="0.25">
      <c r="A49" s="7" t="s">
        <v>63</v>
      </c>
      <c r="B49" s="438" t="s">
        <v>130</v>
      </c>
      <c r="C49" s="439"/>
      <c r="D49" s="438" t="s">
        <v>131</v>
      </c>
      <c r="E49" s="439"/>
      <c r="F49" s="9"/>
      <c r="G49" s="440"/>
      <c r="H49" s="441"/>
      <c r="I49" s="438" t="s">
        <v>86</v>
      </c>
      <c r="J49" s="439"/>
      <c r="K49" s="438" t="s">
        <v>52</v>
      </c>
      <c r="L49" s="439"/>
      <c r="M49" s="9"/>
      <c r="N49" s="8">
        <v>106.11</v>
      </c>
      <c r="O49" s="8">
        <v>78.03</v>
      </c>
      <c r="P49" s="8">
        <v>52.6</v>
      </c>
      <c r="Q49" s="8">
        <v>62.28</v>
      </c>
      <c r="R49" s="8">
        <v>70.599999999999994</v>
      </c>
      <c r="S49" s="8">
        <v>125.84</v>
      </c>
      <c r="T49" s="8">
        <v>101.62</v>
      </c>
      <c r="U49" s="8">
        <v>52.38</v>
      </c>
      <c r="V49" s="8">
        <v>66.05</v>
      </c>
      <c r="W49" s="22"/>
      <c r="X49" s="488">
        <v>69.98</v>
      </c>
      <c r="Y49" s="489"/>
      <c r="Z49" s="488">
        <v>45.08</v>
      </c>
      <c r="AA49" s="489"/>
      <c r="AB49" s="488">
        <v>199.42</v>
      </c>
      <c r="AC49" s="490"/>
      <c r="AD49" s="489"/>
      <c r="AE49" s="488">
        <v>1029.99</v>
      </c>
      <c r="AF49" s="489"/>
      <c r="AG49" s="491">
        <v>0.5</v>
      </c>
      <c r="AH49" s="492"/>
    </row>
    <row r="50" spans="1:35" ht="21" customHeight="1" x14ac:dyDescent="0.25">
      <c r="A50" s="7" t="s">
        <v>63</v>
      </c>
      <c r="B50" s="438" t="s">
        <v>132</v>
      </c>
      <c r="C50" s="439"/>
      <c r="D50" s="438" t="s">
        <v>133</v>
      </c>
      <c r="E50" s="439"/>
      <c r="F50" s="7" t="s">
        <v>38</v>
      </c>
      <c r="G50" s="440"/>
      <c r="H50" s="441"/>
      <c r="I50" s="438" t="s">
        <v>75</v>
      </c>
      <c r="J50" s="439"/>
      <c r="K50" s="438" t="s">
        <v>66</v>
      </c>
      <c r="L50" s="439"/>
      <c r="M50" s="9"/>
      <c r="N50" s="9"/>
      <c r="O50" s="9"/>
      <c r="P50" s="9"/>
      <c r="Q50" s="9"/>
      <c r="R50" s="9"/>
      <c r="S50" s="9"/>
      <c r="T50" s="9"/>
      <c r="U50" s="25"/>
      <c r="V50" s="8">
        <v>151.43</v>
      </c>
      <c r="W50" s="22"/>
      <c r="X50" s="488">
        <v>161.91</v>
      </c>
      <c r="Y50" s="489"/>
      <c r="Z50" s="488">
        <v>167.43</v>
      </c>
      <c r="AA50" s="489"/>
      <c r="AB50" s="488">
        <v>258.99</v>
      </c>
      <c r="AC50" s="490"/>
      <c r="AD50" s="489"/>
      <c r="AE50" s="488">
        <v>739.76</v>
      </c>
      <c r="AF50" s="489"/>
      <c r="AG50" s="491">
        <v>0.36</v>
      </c>
      <c r="AH50" s="492"/>
    </row>
    <row r="51" spans="1:35" ht="21" customHeight="1" x14ac:dyDescent="0.25">
      <c r="A51" s="7" t="s">
        <v>63</v>
      </c>
      <c r="B51" s="438" t="s">
        <v>134</v>
      </c>
      <c r="C51" s="439"/>
      <c r="D51" s="438" t="s">
        <v>135</v>
      </c>
      <c r="E51" s="439"/>
      <c r="F51" s="9"/>
      <c r="G51" s="440"/>
      <c r="H51" s="441"/>
      <c r="I51" s="440"/>
      <c r="J51" s="441"/>
      <c r="K51" s="438" t="s">
        <v>52</v>
      </c>
      <c r="L51" s="439"/>
      <c r="M51" s="9"/>
      <c r="N51" s="8">
        <v>150.19</v>
      </c>
      <c r="O51" s="8">
        <v>151.94999999999999</v>
      </c>
      <c r="P51" s="8">
        <v>157.83000000000001</v>
      </c>
      <c r="Q51" s="8">
        <v>151.99</v>
      </c>
      <c r="R51" s="8">
        <v>152.63999999999999</v>
      </c>
      <c r="S51" s="8">
        <v>214.33</v>
      </c>
      <c r="T51" s="8">
        <v>144.05000000000001</v>
      </c>
      <c r="U51" s="8">
        <v>149.41999999999999</v>
      </c>
      <c r="V51" s="8">
        <v>145.24</v>
      </c>
      <c r="W51" s="22"/>
      <c r="X51" s="488">
        <v>146.34</v>
      </c>
      <c r="Y51" s="489"/>
      <c r="Z51" s="488">
        <v>149.6</v>
      </c>
      <c r="AA51" s="489"/>
      <c r="AB51" s="488">
        <v>221.16</v>
      </c>
      <c r="AC51" s="490"/>
      <c r="AD51" s="489"/>
      <c r="AE51" s="488">
        <v>1934.74</v>
      </c>
      <c r="AF51" s="489"/>
      <c r="AG51" s="491">
        <v>0.93</v>
      </c>
      <c r="AH51" s="492"/>
    </row>
    <row r="52" spans="1:35" ht="39" customHeight="1" x14ac:dyDescent="0.25">
      <c r="A52" s="7" t="s">
        <v>63</v>
      </c>
      <c r="B52" s="438" t="s">
        <v>56</v>
      </c>
      <c r="C52" s="439"/>
      <c r="D52" s="438" t="s">
        <v>136</v>
      </c>
      <c r="E52" s="439"/>
      <c r="F52" s="9"/>
      <c r="G52" s="440"/>
      <c r="H52" s="441"/>
      <c r="I52" s="440"/>
      <c r="J52" s="441"/>
      <c r="K52" s="438" t="s">
        <v>61</v>
      </c>
      <c r="L52" s="439"/>
      <c r="M52" s="9"/>
      <c r="N52" s="8">
        <v>29</v>
      </c>
      <c r="O52" s="8">
        <v>24</v>
      </c>
      <c r="P52" s="8">
        <v>25.5</v>
      </c>
      <c r="Q52" s="8">
        <v>17.5</v>
      </c>
      <c r="R52" s="8">
        <v>21.5</v>
      </c>
      <c r="S52" s="8">
        <v>41.5</v>
      </c>
      <c r="T52" s="8">
        <v>34.5</v>
      </c>
      <c r="U52" s="8">
        <v>20.5</v>
      </c>
      <c r="V52" s="8">
        <v>26</v>
      </c>
      <c r="W52" s="22"/>
      <c r="X52" s="507">
        <v>30</v>
      </c>
      <c r="Y52" s="509"/>
      <c r="Z52" s="507">
        <v>18.5</v>
      </c>
      <c r="AA52" s="509"/>
      <c r="AB52" s="507">
        <v>37</v>
      </c>
      <c r="AC52" s="508"/>
      <c r="AD52" s="509"/>
      <c r="AE52" s="488">
        <v>325.5</v>
      </c>
      <c r="AF52" s="489"/>
      <c r="AG52" s="491">
        <v>0.16</v>
      </c>
      <c r="AH52" s="492"/>
    </row>
    <row r="53" spans="1:35" ht="32.25" customHeight="1" x14ac:dyDescent="0.25">
      <c r="A53" s="7" t="s">
        <v>63</v>
      </c>
      <c r="B53" s="438" t="s">
        <v>137</v>
      </c>
      <c r="C53" s="439"/>
      <c r="D53" s="438" t="s">
        <v>138</v>
      </c>
      <c r="E53" s="439"/>
      <c r="F53" s="9"/>
      <c r="G53" s="440"/>
      <c r="H53" s="441"/>
      <c r="I53" s="440"/>
      <c r="J53" s="441"/>
      <c r="K53" s="438" t="s">
        <v>66</v>
      </c>
      <c r="L53" s="439"/>
      <c r="M53" s="9"/>
      <c r="N53" s="8">
        <v>163.35</v>
      </c>
      <c r="O53" s="8">
        <v>140.27000000000001</v>
      </c>
      <c r="P53" s="8">
        <v>135.91999999999999</v>
      </c>
      <c r="Q53" s="8">
        <v>143.58000000000001</v>
      </c>
      <c r="R53" s="8">
        <v>141.94</v>
      </c>
      <c r="S53" s="8">
        <v>148.75</v>
      </c>
      <c r="T53" s="8">
        <v>136</v>
      </c>
      <c r="U53" s="25"/>
      <c r="V53" s="25"/>
      <c r="W53" s="22"/>
      <c r="X53" s="488"/>
      <c r="Y53" s="489"/>
      <c r="Z53" s="488"/>
      <c r="AA53" s="489"/>
      <c r="AB53" s="488"/>
      <c r="AC53" s="490"/>
      <c r="AD53" s="489"/>
      <c r="AE53" s="488">
        <v>1009.81</v>
      </c>
      <c r="AF53" s="489"/>
      <c r="AG53" s="491">
        <v>0.49</v>
      </c>
      <c r="AH53" s="492"/>
    </row>
    <row r="54" spans="1:35" ht="27" customHeight="1" x14ac:dyDescent="0.25">
      <c r="A54" s="7" t="s">
        <v>63</v>
      </c>
      <c r="B54" s="438" t="s">
        <v>139</v>
      </c>
      <c r="C54" s="439"/>
      <c r="D54" s="438" t="s">
        <v>140</v>
      </c>
      <c r="E54" s="439"/>
      <c r="F54" s="7" t="s">
        <v>125</v>
      </c>
      <c r="G54" s="440"/>
      <c r="H54" s="441"/>
      <c r="I54" s="440"/>
      <c r="J54" s="441"/>
      <c r="K54" s="438" t="s">
        <v>52</v>
      </c>
      <c r="L54" s="439"/>
      <c r="M54" s="9"/>
      <c r="N54" s="8">
        <v>109.81</v>
      </c>
      <c r="O54" s="8">
        <v>114.83</v>
      </c>
      <c r="P54" s="8">
        <v>116.02</v>
      </c>
      <c r="Q54" s="8">
        <v>114.77</v>
      </c>
      <c r="R54" s="8">
        <v>115.75</v>
      </c>
      <c r="S54" s="8">
        <v>161.1</v>
      </c>
      <c r="T54" s="8">
        <v>105.4</v>
      </c>
      <c r="U54" s="8">
        <v>110.94</v>
      </c>
      <c r="V54" s="8">
        <v>106.62</v>
      </c>
      <c r="W54" s="22"/>
      <c r="X54" s="488">
        <v>109.98</v>
      </c>
      <c r="Y54" s="489"/>
      <c r="Z54" s="488">
        <v>111.8</v>
      </c>
      <c r="AA54" s="489"/>
      <c r="AB54" s="488">
        <v>170.58</v>
      </c>
      <c r="AC54" s="490"/>
      <c r="AD54" s="489"/>
      <c r="AE54" s="488">
        <v>1447.6</v>
      </c>
      <c r="AF54" s="489"/>
      <c r="AG54" s="491">
        <v>0.7</v>
      </c>
      <c r="AH54" s="492"/>
    </row>
    <row r="55" spans="1:35" ht="31.5" customHeight="1" x14ac:dyDescent="0.25">
      <c r="A55" s="7" t="s">
        <v>63</v>
      </c>
      <c r="B55" s="438" t="s">
        <v>141</v>
      </c>
      <c r="C55" s="439"/>
      <c r="D55" s="438" t="s">
        <v>142</v>
      </c>
      <c r="E55" s="439"/>
      <c r="F55" s="9"/>
      <c r="G55" s="440"/>
      <c r="H55" s="441"/>
      <c r="I55" s="440"/>
      <c r="J55" s="441"/>
      <c r="K55" s="438" t="s">
        <v>52</v>
      </c>
      <c r="L55" s="439"/>
      <c r="M55" s="9"/>
      <c r="N55" s="8">
        <v>149.28</v>
      </c>
      <c r="O55" s="8">
        <v>170.08</v>
      </c>
      <c r="P55" s="8">
        <v>166.55</v>
      </c>
      <c r="Q55" s="8">
        <v>179.76</v>
      </c>
      <c r="R55" s="8">
        <v>162.41999999999999</v>
      </c>
      <c r="S55" s="8">
        <v>247.01</v>
      </c>
      <c r="T55" s="8">
        <v>162.54</v>
      </c>
      <c r="U55" s="8">
        <v>157.9</v>
      </c>
      <c r="V55" s="8">
        <v>171.68</v>
      </c>
      <c r="W55" s="22"/>
      <c r="X55" s="22"/>
      <c r="Y55" s="24">
        <v>160.41999999999999</v>
      </c>
      <c r="Z55" s="22"/>
      <c r="AA55" s="24">
        <v>179.05</v>
      </c>
      <c r="AB55" s="22"/>
      <c r="AC55" s="24">
        <v>227.37</v>
      </c>
      <c r="AD55" s="24">
        <v>227.37</v>
      </c>
      <c r="AE55" s="511">
        <v>2134.06</v>
      </c>
      <c r="AF55" s="512"/>
      <c r="AG55" s="491">
        <v>1.03</v>
      </c>
      <c r="AH55" s="492"/>
    </row>
    <row r="56" spans="1:35" ht="26.25" customHeight="1" x14ac:dyDescent="0.25">
      <c r="A56" s="465" t="s">
        <v>143</v>
      </c>
      <c r="B56" s="505"/>
      <c r="C56" s="466"/>
      <c r="D56" s="440"/>
      <c r="E56" s="441"/>
      <c r="F56" s="9"/>
      <c r="G56" s="440"/>
      <c r="H56" s="441"/>
      <c r="I56" s="440"/>
      <c r="J56" s="441"/>
      <c r="K56" s="440"/>
      <c r="L56" s="441"/>
      <c r="M56" s="9"/>
      <c r="N56" s="10">
        <v>3781.9</v>
      </c>
      <c r="O56" s="10">
        <v>3870.65</v>
      </c>
      <c r="P56" s="10">
        <v>3880.31</v>
      </c>
      <c r="Q56" s="10">
        <v>3758.68</v>
      </c>
      <c r="R56" s="10">
        <v>3644.41</v>
      </c>
      <c r="S56" s="10">
        <v>5220.1000000000004</v>
      </c>
      <c r="T56" s="10">
        <v>3572.96</v>
      </c>
      <c r="U56" s="10">
        <v>3380.23</v>
      </c>
      <c r="V56" s="10">
        <v>3642.3</v>
      </c>
      <c r="X56" s="16"/>
      <c r="Y56" s="17">
        <v>3611.87</v>
      </c>
      <c r="Z56" s="18"/>
      <c r="AA56" s="17">
        <v>3537.48</v>
      </c>
      <c r="AB56" s="18"/>
      <c r="AC56" s="17">
        <v>5575.49</v>
      </c>
      <c r="AE56" s="19"/>
      <c r="AF56" s="17">
        <v>47476.38</v>
      </c>
      <c r="AG56" s="18"/>
      <c r="AH56" s="23">
        <v>22.83</v>
      </c>
    </row>
    <row r="57" spans="1:35" ht="24" customHeight="1" x14ac:dyDescent="0.2">
      <c r="A57" s="510" t="s">
        <v>144</v>
      </c>
      <c r="B57" s="510"/>
      <c r="C57" s="510"/>
      <c r="D57" s="510"/>
      <c r="E57" s="510"/>
      <c r="F57" s="510"/>
      <c r="G57" s="510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AH57" s="20">
        <v>32.74</v>
      </c>
      <c r="AI57" s="21"/>
    </row>
    <row r="58" spans="1:35" ht="15.75" customHeight="1" x14ac:dyDescent="0.2"/>
    <row r="59" spans="1:35" ht="47.1" customHeight="1" x14ac:dyDescent="0.2"/>
    <row r="112" ht="21" customHeight="1" x14ac:dyDescent="0.2"/>
  </sheetData>
  <mergeCells count="537">
    <mergeCell ref="AG53:AH53"/>
    <mergeCell ref="B54:C54"/>
    <mergeCell ref="D54:E54"/>
    <mergeCell ref="G54:H54"/>
    <mergeCell ref="I54:J54"/>
    <mergeCell ref="K54:L54"/>
    <mergeCell ref="X54:Y54"/>
    <mergeCell ref="A57:W57"/>
    <mergeCell ref="AG55:AH55"/>
    <mergeCell ref="A56:C56"/>
    <mergeCell ref="D56:E56"/>
    <mergeCell ref="G56:H56"/>
    <mergeCell ref="I56:J56"/>
    <mergeCell ref="K56:L56"/>
    <mergeCell ref="Z54:AA54"/>
    <mergeCell ref="AB54:AD54"/>
    <mergeCell ref="AE54:AF54"/>
    <mergeCell ref="AG54:AH54"/>
    <mergeCell ref="B55:C55"/>
    <mergeCell ref="D55:E55"/>
    <mergeCell ref="G55:H55"/>
    <mergeCell ref="I55:J55"/>
    <mergeCell ref="K55:L55"/>
    <mergeCell ref="AE55:AF55"/>
    <mergeCell ref="B53:C53"/>
    <mergeCell ref="D53:E53"/>
    <mergeCell ref="G53:H53"/>
    <mergeCell ref="I53:J53"/>
    <mergeCell ref="K53:L53"/>
    <mergeCell ref="X53:Y53"/>
    <mergeCell ref="Z53:AA53"/>
    <mergeCell ref="AB53:AD53"/>
    <mergeCell ref="AE53:AF53"/>
    <mergeCell ref="AG51:AH51"/>
    <mergeCell ref="B52:C52"/>
    <mergeCell ref="D52:E52"/>
    <mergeCell ref="G52:H52"/>
    <mergeCell ref="I52:J52"/>
    <mergeCell ref="K52:L52"/>
    <mergeCell ref="X52:Y52"/>
    <mergeCell ref="Z52:AA52"/>
    <mergeCell ref="AB52:AD52"/>
    <mergeCell ref="AE52:AF52"/>
    <mergeCell ref="AG52:AH52"/>
    <mergeCell ref="B51:C51"/>
    <mergeCell ref="D51:E51"/>
    <mergeCell ref="G51:H51"/>
    <mergeCell ref="I51:J51"/>
    <mergeCell ref="K51:L51"/>
    <mergeCell ref="X51:Y51"/>
    <mergeCell ref="Z51:AA51"/>
    <mergeCell ref="AB51:AD51"/>
    <mergeCell ref="AE51:AF51"/>
    <mergeCell ref="AG49:AH49"/>
    <mergeCell ref="B50:C50"/>
    <mergeCell ref="D50:E50"/>
    <mergeCell ref="G50:H50"/>
    <mergeCell ref="I50:J50"/>
    <mergeCell ref="K50:L50"/>
    <mergeCell ref="X50:Y50"/>
    <mergeCell ref="Z50:AA50"/>
    <mergeCell ref="AB50:AD50"/>
    <mergeCell ref="AE50:AF50"/>
    <mergeCell ref="AG50:AH50"/>
    <mergeCell ref="B49:C49"/>
    <mergeCell ref="D49:E49"/>
    <mergeCell ref="G49:H49"/>
    <mergeCell ref="I49:J49"/>
    <mergeCell ref="K49:L49"/>
    <mergeCell ref="X49:Y49"/>
    <mergeCell ref="Z49:AA49"/>
    <mergeCell ref="AB49:AD49"/>
    <mergeCell ref="AE49:AF49"/>
    <mergeCell ref="AG47:AH47"/>
    <mergeCell ref="B48:C48"/>
    <mergeCell ref="D48:E48"/>
    <mergeCell ref="G48:H48"/>
    <mergeCell ref="I48:J48"/>
    <mergeCell ref="K48:L48"/>
    <mergeCell ref="X48:Y48"/>
    <mergeCell ref="Z48:AA48"/>
    <mergeCell ref="AB48:AD48"/>
    <mergeCell ref="AE48:AF48"/>
    <mergeCell ref="AG48:AH48"/>
    <mergeCell ref="B47:C47"/>
    <mergeCell ref="D47:E47"/>
    <mergeCell ref="G47:H47"/>
    <mergeCell ref="I47:J47"/>
    <mergeCell ref="K47:L47"/>
    <mergeCell ref="X47:Y47"/>
    <mergeCell ref="Z47:AA47"/>
    <mergeCell ref="AB47:AD47"/>
    <mergeCell ref="AE47:AF47"/>
    <mergeCell ref="AG45:AH45"/>
    <mergeCell ref="B46:C46"/>
    <mergeCell ref="D46:E46"/>
    <mergeCell ref="G46:H46"/>
    <mergeCell ref="I46:J46"/>
    <mergeCell ref="K46:L46"/>
    <mergeCell ref="X46:Y46"/>
    <mergeCell ref="Z46:AA46"/>
    <mergeCell ref="AB46:AD46"/>
    <mergeCell ref="AE46:AF46"/>
    <mergeCell ref="AG46:AH46"/>
    <mergeCell ref="B45:C45"/>
    <mergeCell ref="D45:E45"/>
    <mergeCell ref="G45:H45"/>
    <mergeCell ref="I45:J45"/>
    <mergeCell ref="K45:L45"/>
    <mergeCell ref="X45:Y45"/>
    <mergeCell ref="Z45:AA45"/>
    <mergeCell ref="AB45:AD45"/>
    <mergeCell ref="AE45:AF45"/>
    <mergeCell ref="AG43:AH43"/>
    <mergeCell ref="B44:C44"/>
    <mergeCell ref="D44:E44"/>
    <mergeCell ref="G44:H44"/>
    <mergeCell ref="I44:J44"/>
    <mergeCell ref="K44:L44"/>
    <mergeCell ref="X44:Y44"/>
    <mergeCell ref="Z44:AA44"/>
    <mergeCell ref="AB44:AD44"/>
    <mergeCell ref="AE44:AF44"/>
    <mergeCell ref="AG44:AH44"/>
    <mergeCell ref="B43:C43"/>
    <mergeCell ref="D43:E43"/>
    <mergeCell ref="G43:H43"/>
    <mergeCell ref="I43:J43"/>
    <mergeCell ref="K43:L43"/>
    <mergeCell ref="X43:Y43"/>
    <mergeCell ref="Z43:AA43"/>
    <mergeCell ref="AB43:AD43"/>
    <mergeCell ref="AE43:AF43"/>
    <mergeCell ref="AG41:AH41"/>
    <mergeCell ref="B42:C42"/>
    <mergeCell ref="D42:E42"/>
    <mergeCell ref="G42:H42"/>
    <mergeCell ref="I42:J42"/>
    <mergeCell ref="K42:L42"/>
    <mergeCell ref="X42:Y42"/>
    <mergeCell ref="Z42:AA42"/>
    <mergeCell ref="AB42:AD42"/>
    <mergeCell ref="AE42:AF42"/>
    <mergeCell ref="AG42:AH42"/>
    <mergeCell ref="B41:C41"/>
    <mergeCell ref="D41:E41"/>
    <mergeCell ref="G41:H41"/>
    <mergeCell ref="I41:J41"/>
    <mergeCell ref="K41:L41"/>
    <mergeCell ref="X41:Y41"/>
    <mergeCell ref="Z41:AA41"/>
    <mergeCell ref="AB41:AD41"/>
    <mergeCell ref="AE41:AF41"/>
    <mergeCell ref="AG39:AH39"/>
    <mergeCell ref="B40:C40"/>
    <mergeCell ref="D40:E40"/>
    <mergeCell ref="G40:H40"/>
    <mergeCell ref="I40:J40"/>
    <mergeCell ref="K40:L40"/>
    <mergeCell ref="X40:Y40"/>
    <mergeCell ref="Z40:AA40"/>
    <mergeCell ref="AB40:AD40"/>
    <mergeCell ref="AE40:AF40"/>
    <mergeCell ref="AG40:AH40"/>
    <mergeCell ref="B39:C39"/>
    <mergeCell ref="D39:E39"/>
    <mergeCell ref="G39:H39"/>
    <mergeCell ref="I39:J39"/>
    <mergeCell ref="K39:L39"/>
    <mergeCell ref="X39:Y39"/>
    <mergeCell ref="Z39:AA39"/>
    <mergeCell ref="AB39:AD39"/>
    <mergeCell ref="AE39:AF39"/>
    <mergeCell ref="AG37:AH37"/>
    <mergeCell ref="B38:C38"/>
    <mergeCell ref="D38:E38"/>
    <mergeCell ref="G38:H38"/>
    <mergeCell ref="I38:J38"/>
    <mergeCell ref="K38:L38"/>
    <mergeCell ref="X38:Y38"/>
    <mergeCell ref="Z38:AA38"/>
    <mergeCell ref="AB38:AD38"/>
    <mergeCell ref="AE38:AF38"/>
    <mergeCell ref="AG38:AH38"/>
    <mergeCell ref="B37:C37"/>
    <mergeCell ref="D37:E37"/>
    <mergeCell ref="G37:H37"/>
    <mergeCell ref="I37:J37"/>
    <mergeCell ref="K37:L37"/>
    <mergeCell ref="X37:Y37"/>
    <mergeCell ref="Z37:AA37"/>
    <mergeCell ref="AB37:AD37"/>
    <mergeCell ref="AE37:AF37"/>
    <mergeCell ref="AG35:AH35"/>
    <mergeCell ref="B36:C36"/>
    <mergeCell ref="D36:E36"/>
    <mergeCell ref="G36:H36"/>
    <mergeCell ref="I36:J36"/>
    <mergeCell ref="K36:L36"/>
    <mergeCell ref="X36:Y36"/>
    <mergeCell ref="Z36:AA36"/>
    <mergeCell ref="AB36:AD36"/>
    <mergeCell ref="AE36:AF36"/>
    <mergeCell ref="AG36:AH36"/>
    <mergeCell ref="B35:C35"/>
    <mergeCell ref="D35:E35"/>
    <mergeCell ref="G35:H35"/>
    <mergeCell ref="I35:J35"/>
    <mergeCell ref="K35:L35"/>
    <mergeCell ref="X35:Y35"/>
    <mergeCell ref="Z35:AA35"/>
    <mergeCell ref="AB35:AD35"/>
    <mergeCell ref="AE35:AF35"/>
    <mergeCell ref="AG33:AH33"/>
    <mergeCell ref="B34:C34"/>
    <mergeCell ref="D34:E34"/>
    <mergeCell ref="G34:H34"/>
    <mergeCell ref="I34:J34"/>
    <mergeCell ref="K34:L34"/>
    <mergeCell ref="X34:Y34"/>
    <mergeCell ref="Z34:AA34"/>
    <mergeCell ref="AB34:AD34"/>
    <mergeCell ref="AE34:AF34"/>
    <mergeCell ref="AG34:AH34"/>
    <mergeCell ref="B33:C33"/>
    <mergeCell ref="D33:E33"/>
    <mergeCell ref="G33:H33"/>
    <mergeCell ref="I33:J33"/>
    <mergeCell ref="K33:L33"/>
    <mergeCell ref="X33:Y33"/>
    <mergeCell ref="Z33:AA33"/>
    <mergeCell ref="AB33:AD33"/>
    <mergeCell ref="AE33:AF33"/>
    <mergeCell ref="AG31:AH31"/>
    <mergeCell ref="B32:C32"/>
    <mergeCell ref="D32:E32"/>
    <mergeCell ref="G32:H32"/>
    <mergeCell ref="I32:J32"/>
    <mergeCell ref="K32:L32"/>
    <mergeCell ref="X32:Y32"/>
    <mergeCell ref="Z32:AA32"/>
    <mergeCell ref="AB32:AD32"/>
    <mergeCell ref="AE32:AF32"/>
    <mergeCell ref="AG32:AH32"/>
    <mergeCell ref="B31:C31"/>
    <mergeCell ref="D31:E31"/>
    <mergeCell ref="G31:H31"/>
    <mergeCell ref="I31:J31"/>
    <mergeCell ref="K31:L31"/>
    <mergeCell ref="X31:Y31"/>
    <mergeCell ref="Z31:AA31"/>
    <mergeCell ref="AB31:AD31"/>
    <mergeCell ref="AE31:AF31"/>
    <mergeCell ref="AG29:AH29"/>
    <mergeCell ref="B30:C30"/>
    <mergeCell ref="D30:E30"/>
    <mergeCell ref="G30:H30"/>
    <mergeCell ref="I30:J30"/>
    <mergeCell ref="K30:L30"/>
    <mergeCell ref="X30:Y30"/>
    <mergeCell ref="Z30:AA30"/>
    <mergeCell ref="AB30:AD30"/>
    <mergeCell ref="AE30:AF30"/>
    <mergeCell ref="AG30:AH30"/>
    <mergeCell ref="B29:C29"/>
    <mergeCell ref="D29:E29"/>
    <mergeCell ref="G29:H29"/>
    <mergeCell ref="I29:J29"/>
    <mergeCell ref="K29:L29"/>
    <mergeCell ref="X29:Y29"/>
    <mergeCell ref="Z29:AA29"/>
    <mergeCell ref="AB29:AD29"/>
    <mergeCell ref="AE29:AF29"/>
    <mergeCell ref="AG27:AH27"/>
    <mergeCell ref="B28:C28"/>
    <mergeCell ref="D28:E28"/>
    <mergeCell ref="G28:H28"/>
    <mergeCell ref="I28:J28"/>
    <mergeCell ref="K28:L28"/>
    <mergeCell ref="X28:Y28"/>
    <mergeCell ref="Z28:AA28"/>
    <mergeCell ref="AB28:AD28"/>
    <mergeCell ref="AE28:AF28"/>
    <mergeCell ref="AG28:AH28"/>
    <mergeCell ref="B27:C27"/>
    <mergeCell ref="D27:E27"/>
    <mergeCell ref="G27:H27"/>
    <mergeCell ref="I27:J27"/>
    <mergeCell ref="K27:L27"/>
    <mergeCell ref="X27:Y27"/>
    <mergeCell ref="Z27:AA27"/>
    <mergeCell ref="AB27:AD27"/>
    <mergeCell ref="AE27:AF27"/>
    <mergeCell ref="AG25:AH25"/>
    <mergeCell ref="B26:C26"/>
    <mergeCell ref="D26:E26"/>
    <mergeCell ref="G26:H26"/>
    <mergeCell ref="I26:J26"/>
    <mergeCell ref="K26:L26"/>
    <mergeCell ref="X26:Y26"/>
    <mergeCell ref="Z26:AA26"/>
    <mergeCell ref="AB26:AD26"/>
    <mergeCell ref="AE26:AF26"/>
    <mergeCell ref="AG26:AH26"/>
    <mergeCell ref="B25:C25"/>
    <mergeCell ref="D25:E25"/>
    <mergeCell ref="G25:H25"/>
    <mergeCell ref="I25:J25"/>
    <mergeCell ref="K25:L25"/>
    <mergeCell ref="X25:Y25"/>
    <mergeCell ref="Z25:AA25"/>
    <mergeCell ref="AB25:AD25"/>
    <mergeCell ref="AE25:AF25"/>
    <mergeCell ref="AG23:AH23"/>
    <mergeCell ref="B24:C24"/>
    <mergeCell ref="D24:E24"/>
    <mergeCell ref="G24:H24"/>
    <mergeCell ref="I24:J24"/>
    <mergeCell ref="K24:L24"/>
    <mergeCell ref="X24:Y24"/>
    <mergeCell ref="Z24:AA24"/>
    <mergeCell ref="AB24:AD24"/>
    <mergeCell ref="AE24:AF24"/>
    <mergeCell ref="AG24:AH24"/>
    <mergeCell ref="B23:C23"/>
    <mergeCell ref="D23:E23"/>
    <mergeCell ref="G23:H23"/>
    <mergeCell ref="I23:J23"/>
    <mergeCell ref="K23:L23"/>
    <mergeCell ref="X23:Y23"/>
    <mergeCell ref="Z23:AA23"/>
    <mergeCell ref="AB23:AD23"/>
    <mergeCell ref="AE23:AF23"/>
    <mergeCell ref="AG21:AH21"/>
    <mergeCell ref="B22:C22"/>
    <mergeCell ref="D22:E22"/>
    <mergeCell ref="G22:H22"/>
    <mergeCell ref="I22:J22"/>
    <mergeCell ref="K22:L22"/>
    <mergeCell ref="X22:Y22"/>
    <mergeCell ref="Z22:AA22"/>
    <mergeCell ref="AB22:AD22"/>
    <mergeCell ref="AE22:AF22"/>
    <mergeCell ref="AG22:AH22"/>
    <mergeCell ref="B21:C21"/>
    <mergeCell ref="D21:E21"/>
    <mergeCell ref="G21:H21"/>
    <mergeCell ref="I21:J21"/>
    <mergeCell ref="K21:L21"/>
    <mergeCell ref="X21:Y21"/>
    <mergeCell ref="Z21:AA21"/>
    <mergeCell ref="AB21:AD21"/>
    <mergeCell ref="AE21:AF21"/>
    <mergeCell ref="AG19:AH19"/>
    <mergeCell ref="B20:C20"/>
    <mergeCell ref="D20:E20"/>
    <mergeCell ref="G20:H20"/>
    <mergeCell ref="I20:J20"/>
    <mergeCell ref="K20:L20"/>
    <mergeCell ref="X20:Y20"/>
    <mergeCell ref="Z20:AA20"/>
    <mergeCell ref="AB20:AD20"/>
    <mergeCell ref="AE20:AF20"/>
    <mergeCell ref="AG20:AH20"/>
    <mergeCell ref="B19:C19"/>
    <mergeCell ref="D19:E19"/>
    <mergeCell ref="G19:H19"/>
    <mergeCell ref="I19:J19"/>
    <mergeCell ref="K19:L19"/>
    <mergeCell ref="X19:Y19"/>
    <mergeCell ref="Z19:AA19"/>
    <mergeCell ref="AB19:AD19"/>
    <mergeCell ref="AE19:AF19"/>
    <mergeCell ref="Z17:AA17"/>
    <mergeCell ref="AB17:AD17"/>
    <mergeCell ref="AE17:AF17"/>
    <mergeCell ref="AG17:AH17"/>
    <mergeCell ref="B18:C18"/>
    <mergeCell ref="D18:E18"/>
    <mergeCell ref="G18:H18"/>
    <mergeCell ref="I18:J18"/>
    <mergeCell ref="K18:L18"/>
    <mergeCell ref="X18:Y18"/>
    <mergeCell ref="A17:C17"/>
    <mergeCell ref="D17:E17"/>
    <mergeCell ref="G17:H17"/>
    <mergeCell ref="I17:J17"/>
    <mergeCell ref="K17:L17"/>
    <mergeCell ref="X17:Y17"/>
    <mergeCell ref="Z18:AA18"/>
    <mergeCell ref="AB18:AD18"/>
    <mergeCell ref="AE18:AF18"/>
    <mergeCell ref="AG18:AH18"/>
    <mergeCell ref="AE15:AF15"/>
    <mergeCell ref="AG15:AH15"/>
    <mergeCell ref="I16:J16"/>
    <mergeCell ref="K16:L16"/>
    <mergeCell ref="Z16:AA16"/>
    <mergeCell ref="AB16:AD16"/>
    <mergeCell ref="AG16:AH16"/>
    <mergeCell ref="AE14:AF14"/>
    <mergeCell ref="AG14:AH14"/>
    <mergeCell ref="B14:C14"/>
    <mergeCell ref="D14:E14"/>
    <mergeCell ref="G14:H14"/>
    <mergeCell ref="I14:J14"/>
    <mergeCell ref="K14:L14"/>
    <mergeCell ref="X14:Y14"/>
    <mergeCell ref="Z14:AA14"/>
    <mergeCell ref="AB14:AD14"/>
    <mergeCell ref="B15:C15"/>
    <mergeCell ref="D15:E15"/>
    <mergeCell ref="G15:H15"/>
    <mergeCell ref="I15:J15"/>
    <mergeCell ref="K15:L15"/>
    <mergeCell ref="X15:Y15"/>
    <mergeCell ref="Z15:AA15"/>
    <mergeCell ref="AB15:AD15"/>
    <mergeCell ref="B13:C13"/>
    <mergeCell ref="D13:E13"/>
    <mergeCell ref="G13:H13"/>
    <mergeCell ref="I13:J13"/>
    <mergeCell ref="K13:L13"/>
    <mergeCell ref="X13:Y13"/>
    <mergeCell ref="Z13:AA13"/>
    <mergeCell ref="AB13:AD13"/>
    <mergeCell ref="AG13:AH13"/>
    <mergeCell ref="AE13:AF13"/>
    <mergeCell ref="AG11:AH11"/>
    <mergeCell ref="B12:C12"/>
    <mergeCell ref="D12:E12"/>
    <mergeCell ref="G12:H12"/>
    <mergeCell ref="I12:J12"/>
    <mergeCell ref="K12:L12"/>
    <mergeCell ref="X12:Y12"/>
    <mergeCell ref="Z12:AA12"/>
    <mergeCell ref="AB12:AD12"/>
    <mergeCell ref="AE12:AF12"/>
    <mergeCell ref="AG12:AH12"/>
    <mergeCell ref="B11:C11"/>
    <mergeCell ref="D11:E11"/>
    <mergeCell ref="G11:H11"/>
    <mergeCell ref="I11:J11"/>
    <mergeCell ref="K11:L11"/>
    <mergeCell ref="X11:Y11"/>
    <mergeCell ref="Z11:AA11"/>
    <mergeCell ref="AB11:AD11"/>
    <mergeCell ref="AE11:AF11"/>
    <mergeCell ref="AG9:AH9"/>
    <mergeCell ref="B10:C10"/>
    <mergeCell ref="D10:E10"/>
    <mergeCell ref="G10:H10"/>
    <mergeCell ref="I10:J10"/>
    <mergeCell ref="K10:L10"/>
    <mergeCell ref="X10:Y10"/>
    <mergeCell ref="Z10:AA10"/>
    <mergeCell ref="AB10:AD10"/>
    <mergeCell ref="AE10:AF10"/>
    <mergeCell ref="AG10:AH10"/>
    <mergeCell ref="B9:C9"/>
    <mergeCell ref="D9:E9"/>
    <mergeCell ref="G9:H9"/>
    <mergeCell ref="I9:J9"/>
    <mergeCell ref="K9:L9"/>
    <mergeCell ref="X9:Y9"/>
    <mergeCell ref="Z9:AA9"/>
    <mergeCell ref="AB9:AD9"/>
    <mergeCell ref="AE9:AF9"/>
    <mergeCell ref="AG7:AH7"/>
    <mergeCell ref="B8:C8"/>
    <mergeCell ref="D8:E8"/>
    <mergeCell ref="G8:H8"/>
    <mergeCell ref="I8:J8"/>
    <mergeCell ref="K8:L8"/>
    <mergeCell ref="X8:Y8"/>
    <mergeCell ref="Z8:AA8"/>
    <mergeCell ref="AB8:AD8"/>
    <mergeCell ref="AE8:AF8"/>
    <mergeCell ref="AG8:AH8"/>
    <mergeCell ref="B7:C7"/>
    <mergeCell ref="D7:E7"/>
    <mergeCell ref="G7:H7"/>
    <mergeCell ref="I7:J7"/>
    <mergeCell ref="K7:L7"/>
    <mergeCell ref="X7:Y7"/>
    <mergeCell ref="Z7:AA7"/>
    <mergeCell ref="AB7:AD7"/>
    <mergeCell ref="AE7:AF7"/>
    <mergeCell ref="AG5:AH5"/>
    <mergeCell ref="B6:C6"/>
    <mergeCell ref="D6:E6"/>
    <mergeCell ref="G6:H6"/>
    <mergeCell ref="I6:J6"/>
    <mergeCell ref="K6:L6"/>
    <mergeCell ref="X6:Y6"/>
    <mergeCell ref="Z6:AA6"/>
    <mergeCell ref="AB6:AD6"/>
    <mergeCell ref="AE6:AF6"/>
    <mergeCell ref="AG6:AH6"/>
    <mergeCell ref="B5:C5"/>
    <mergeCell ref="D5:E5"/>
    <mergeCell ref="G5:H5"/>
    <mergeCell ref="I5:J5"/>
    <mergeCell ref="K5:L5"/>
    <mergeCell ref="X5:Y5"/>
    <mergeCell ref="Z5:AA5"/>
    <mergeCell ref="AB5:AD5"/>
    <mergeCell ref="AE5:AF5"/>
    <mergeCell ref="AG3:AH3"/>
    <mergeCell ref="B4:C4"/>
    <mergeCell ref="D4:E4"/>
    <mergeCell ref="G4:H4"/>
    <mergeCell ref="I4:J4"/>
    <mergeCell ref="K4:L4"/>
    <mergeCell ref="X4:Y4"/>
    <mergeCell ref="Z4:AA4"/>
    <mergeCell ref="AB4:AD4"/>
    <mergeCell ref="AE4:AF4"/>
    <mergeCell ref="AG4:AH4"/>
    <mergeCell ref="B3:C3"/>
    <mergeCell ref="D3:E3"/>
    <mergeCell ref="G3:H3"/>
    <mergeCell ref="I3:J3"/>
    <mergeCell ref="K3:L3"/>
    <mergeCell ref="X3:Y3"/>
    <mergeCell ref="Z3:AA3"/>
    <mergeCell ref="AB3:AD3"/>
    <mergeCell ref="AE3:AF3"/>
    <mergeCell ref="A1:W1"/>
    <mergeCell ref="B2:C2"/>
    <mergeCell ref="D2:E2"/>
    <mergeCell ref="G2:H2"/>
    <mergeCell ref="I2:J2"/>
    <mergeCell ref="K2:L2"/>
    <mergeCell ref="O2:V2"/>
    <mergeCell ref="X2:AF2"/>
    <mergeCell ref="AG2:AH2"/>
  </mergeCells>
  <pageMargins left="0.7" right="0.7" top="0.75" bottom="0.75" header="0.3" footer="0.3"/>
  <pageSetup scale="22" fitToWidth="0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10</vt:i4>
      </vt:variant>
    </vt:vector>
  </HeadingPairs>
  <TitlesOfParts>
    <vt:vector size="77" baseType="lpstr">
      <vt:lpstr>Paychex Sept 2019</vt:lpstr>
      <vt:lpstr>Paychex Aug 2019</vt:lpstr>
      <vt:lpstr>Oct 2019</vt:lpstr>
      <vt:lpstr>Paychex Nov 2019</vt:lpstr>
      <vt:lpstr>Dec 2019</vt:lpstr>
      <vt:lpstr>CBIZ Hours Feb 20</vt:lpstr>
      <vt:lpstr>CBIZ Hours Jan 20</vt:lpstr>
      <vt:lpstr>WorkMonthReport_2020-03_2020-03</vt:lpstr>
      <vt:lpstr>WorkMonthReport_2020-04_2020-04</vt:lpstr>
      <vt:lpstr>May 2020</vt:lpstr>
      <vt:lpstr>June 2020</vt:lpstr>
      <vt:lpstr>WorkMonthReport_2020-07_2020-07</vt:lpstr>
      <vt:lpstr>WorkMonthReport_2020-08_2020-08</vt:lpstr>
      <vt:lpstr>WorkMonthReport_2020-09_2020-09</vt:lpstr>
      <vt:lpstr>Oct 2020</vt:lpstr>
      <vt:lpstr>Nov 2020</vt:lpstr>
      <vt:lpstr>WorkMonthReport_2020-12_2020-12</vt:lpstr>
      <vt:lpstr>WorkMonthReport_2021-01_2021-01</vt:lpstr>
      <vt:lpstr>WorkMonthReport_2021-02_2021-02</vt:lpstr>
      <vt:lpstr>April 2021</vt:lpstr>
      <vt:lpstr>Mar 2021</vt:lpstr>
      <vt:lpstr>June 2021</vt:lpstr>
      <vt:lpstr>May 2021</vt:lpstr>
      <vt:lpstr>july 2021</vt:lpstr>
      <vt:lpstr>Oct 2021</vt:lpstr>
      <vt:lpstr>Sept 2021</vt:lpstr>
      <vt:lpstr>Aug 2021</vt:lpstr>
      <vt:lpstr>Dec 2021</vt:lpstr>
      <vt:lpstr>Nov 2021</vt:lpstr>
      <vt:lpstr>Jan 2022</vt:lpstr>
      <vt:lpstr>Feb 2022</vt:lpstr>
      <vt:lpstr>April 2022</vt:lpstr>
      <vt:lpstr>Mar 2022</vt:lpstr>
      <vt:lpstr>May 2022</vt:lpstr>
      <vt:lpstr>June 2022</vt:lpstr>
      <vt:lpstr>July 2022</vt:lpstr>
      <vt:lpstr>Aug 2022</vt:lpstr>
      <vt:lpstr>Oct 2022</vt:lpstr>
      <vt:lpstr>Sept 2022</vt:lpstr>
      <vt:lpstr>Nov 2022</vt:lpstr>
      <vt:lpstr>Dec 2022</vt:lpstr>
      <vt:lpstr>Jan 2023</vt:lpstr>
      <vt:lpstr>Feb 2023</vt:lpstr>
      <vt:lpstr>March 2023</vt:lpstr>
      <vt:lpstr>April 2023</vt:lpstr>
      <vt:lpstr>May</vt:lpstr>
      <vt:lpstr>June 2023</vt:lpstr>
      <vt:lpstr>Jul 2023</vt:lpstr>
      <vt:lpstr>Aug 23</vt:lpstr>
      <vt:lpstr>Sept 2023</vt:lpstr>
      <vt:lpstr>Oct 2023</vt:lpstr>
      <vt:lpstr>Nov 2023</vt:lpstr>
      <vt:lpstr>Jan 2024</vt:lpstr>
      <vt:lpstr>Dec 2023</vt:lpstr>
      <vt:lpstr>Feb 2024</vt:lpstr>
      <vt:lpstr>April 2024</vt:lpstr>
      <vt:lpstr>March 2024</vt:lpstr>
      <vt:lpstr>May 2024</vt:lpstr>
      <vt:lpstr>June 2024</vt:lpstr>
      <vt:lpstr>July 2024</vt:lpstr>
      <vt:lpstr>Jul 24-Jun 25   </vt:lpstr>
      <vt:lpstr>Jul 23-Jun 24   </vt:lpstr>
      <vt:lpstr>Jul 22-Jun 23  </vt:lpstr>
      <vt:lpstr>Jul 21-Jun 22 </vt:lpstr>
      <vt:lpstr>Jul 20-Jun 21</vt:lpstr>
      <vt:lpstr>Jul 19-Jun 20</vt:lpstr>
      <vt:lpstr>Jul 18-Jun 19 </vt:lpstr>
      <vt:lpstr>'Aug 2022'!Print_Area</vt:lpstr>
      <vt:lpstr>'Jul 19-Jun 20'!Print_Area</vt:lpstr>
      <vt:lpstr>'Jul 20-Jun 21'!Print_Area</vt:lpstr>
      <vt:lpstr>'July 2024'!Print_Area</vt:lpstr>
      <vt:lpstr>'June 2022'!Print_Area</vt:lpstr>
      <vt:lpstr>'Paychex Aug 2019'!Print_Area</vt:lpstr>
      <vt:lpstr>'Dec 2019'!Print_Titles</vt:lpstr>
      <vt:lpstr>'Oct 2019'!Print_Titles</vt:lpstr>
      <vt:lpstr>'Paychex Nov 2019'!Print_Titles</vt:lpstr>
      <vt:lpstr>'Paychex Sept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FTE Report</dc:title>
  <dc:creator>Connie Wilson</dc:creator>
  <cp:lastModifiedBy>Pearcy, Kim</cp:lastModifiedBy>
  <cp:lastPrinted>2024-08-13T19:22:45Z</cp:lastPrinted>
  <dcterms:created xsi:type="dcterms:W3CDTF">2019-08-22T19:19:56Z</dcterms:created>
  <dcterms:modified xsi:type="dcterms:W3CDTF">2024-08-16T15:07:22Z</dcterms:modified>
</cp:coreProperties>
</file>